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На 01.09.21\На сайт\"/>
    </mc:Choice>
  </mc:AlternateContent>
  <bookViews>
    <workbookView xWindow="-12" yWindow="3528" windowWidth="6000" windowHeight="3048" tabRatio="551"/>
  </bookViews>
  <sheets>
    <sheet name="01.09.21" sheetId="21" r:id="rId1"/>
  </sheets>
  <definedNames>
    <definedName name="_xlnm._FilterDatabase" localSheetId="0" hidden="1">'01.09.21'!$C$1:$C$2137</definedName>
    <definedName name="_xlnm.Print_Titles" localSheetId="0">'01.09.21'!$2:$5</definedName>
    <definedName name="_xlnm.Print_Area" localSheetId="0">'01.09.21'!$A$1:$W$192</definedName>
  </definedNames>
  <calcPr calcId="162913"/>
</workbook>
</file>

<file path=xl/calcChain.xml><?xml version="1.0" encoding="utf-8"?>
<calcChain xmlns="http://schemas.openxmlformats.org/spreadsheetml/2006/main">
  <c r="Q53" i="21" l="1"/>
  <c r="Q52" i="21"/>
  <c r="K88" i="21"/>
  <c r="G148" i="21" l="1"/>
  <c r="H148" i="21"/>
  <c r="L148" i="21"/>
  <c r="M148" i="21"/>
  <c r="N148" i="21"/>
  <c r="O148" i="21"/>
  <c r="F148" i="21"/>
  <c r="K138" i="21"/>
  <c r="U138" i="21"/>
  <c r="T138" i="21"/>
  <c r="V138" i="21" s="1"/>
  <c r="S138" i="21"/>
  <c r="R138" i="21"/>
  <c r="P138" i="21"/>
  <c r="J138" i="21"/>
  <c r="W138" i="21" l="1"/>
  <c r="M130" i="21"/>
  <c r="M96" i="21"/>
  <c r="M82" i="21"/>
  <c r="M73" i="21"/>
  <c r="M68" i="21"/>
  <c r="M56" i="21"/>
  <c r="M26" i="21"/>
  <c r="M25" i="21" s="1"/>
  <c r="M8" i="21"/>
  <c r="O130" i="21"/>
  <c r="N130" i="21"/>
  <c r="L130" i="21"/>
  <c r="G130" i="21"/>
  <c r="H130" i="21"/>
  <c r="K130" i="21" s="1"/>
  <c r="F130" i="21"/>
  <c r="P130" i="21" l="1"/>
  <c r="M141" i="21"/>
  <c r="Q130" i="21"/>
  <c r="J130" i="21"/>
  <c r="O96" i="21"/>
  <c r="N96" i="21"/>
  <c r="L96" i="21"/>
  <c r="G96" i="21"/>
  <c r="K96" i="21" s="1"/>
  <c r="H96" i="21"/>
  <c r="F96" i="21"/>
  <c r="Q96" i="21" l="1"/>
  <c r="P96" i="21"/>
  <c r="J96" i="21"/>
  <c r="U89" i="21"/>
  <c r="V89" i="21" s="1"/>
  <c r="R89" i="21"/>
  <c r="S89" i="21"/>
  <c r="T89" i="21"/>
  <c r="Q12" i="21" l="1"/>
  <c r="Q13" i="21"/>
  <c r="Q14" i="21"/>
  <c r="Q15" i="21"/>
  <c r="Q16" i="21"/>
  <c r="Q27" i="21"/>
  <c r="Q28" i="21"/>
  <c r="Q29" i="21"/>
  <c r="Q30" i="21"/>
  <c r="Q31" i="21"/>
  <c r="Q32" i="21"/>
  <c r="Q33" i="21"/>
  <c r="Q34" i="21"/>
  <c r="Q35" i="21"/>
  <c r="Q36" i="21"/>
  <c r="Q42" i="21"/>
  <c r="Q43" i="21"/>
  <c r="Q44" i="21"/>
  <c r="Q45" i="21"/>
  <c r="Q48" i="21"/>
  <c r="Q55" i="21"/>
  <c r="Q57" i="21"/>
  <c r="Q58" i="21"/>
  <c r="Q63" i="21"/>
  <c r="Q65" i="21"/>
  <c r="Q66" i="21"/>
  <c r="Q69" i="21"/>
  <c r="Q70" i="21"/>
  <c r="Q71" i="21"/>
  <c r="Q76" i="21"/>
  <c r="Q77" i="21"/>
  <c r="Q79" i="21"/>
  <c r="Q80" i="21"/>
  <c r="Q83" i="21"/>
  <c r="Q85" i="21"/>
  <c r="Q86" i="21"/>
  <c r="Q87" i="21"/>
  <c r="Q88" i="21"/>
  <c r="Q91" i="21"/>
  <c r="Q92" i="21"/>
  <c r="Q93" i="21"/>
  <c r="Q94" i="21"/>
  <c r="Q95" i="21"/>
  <c r="Q98" i="21"/>
  <c r="Q99" i="21"/>
  <c r="Q100" i="21"/>
  <c r="Q101" i="21"/>
  <c r="Q102" i="21"/>
  <c r="Q103" i="21"/>
  <c r="Q104" i="21"/>
  <c r="Q105" i="21"/>
  <c r="Q106" i="21"/>
  <c r="Q107" i="21"/>
  <c r="Q108" i="21"/>
  <c r="Q109" i="21"/>
  <c r="Q110" i="21"/>
  <c r="Q111" i="21"/>
  <c r="Q112" i="21"/>
  <c r="Q113" i="21"/>
  <c r="Q114" i="21"/>
  <c r="Q115" i="21"/>
  <c r="Q116" i="21"/>
  <c r="K136" i="21" l="1"/>
  <c r="K148" i="21" s="1"/>
  <c r="K135" i="21"/>
  <c r="O168" i="21" l="1"/>
  <c r="N168" i="21"/>
  <c r="M168" i="21"/>
  <c r="L168" i="21"/>
  <c r="G168" i="21"/>
  <c r="H168" i="21"/>
  <c r="F168" i="21"/>
  <c r="O155" i="21"/>
  <c r="N155" i="21"/>
  <c r="M155" i="21"/>
  <c r="L155" i="21"/>
  <c r="G155" i="21"/>
  <c r="H155" i="21"/>
  <c r="F155" i="21"/>
  <c r="O7" i="21" l="1"/>
  <c r="N7" i="21"/>
  <c r="M7" i="21"/>
  <c r="L7" i="21"/>
  <c r="G7" i="21"/>
  <c r="H7" i="21"/>
  <c r="F7" i="21"/>
  <c r="U113" i="21"/>
  <c r="T113" i="21"/>
  <c r="S113" i="21"/>
  <c r="R113" i="21"/>
  <c r="P113" i="21"/>
  <c r="J113" i="21"/>
  <c r="U114" i="21"/>
  <c r="U168" i="21" s="1"/>
  <c r="T114" i="21"/>
  <c r="S114" i="21"/>
  <c r="S168" i="21" s="1"/>
  <c r="R114" i="21"/>
  <c r="R168" i="21" s="1"/>
  <c r="P114" i="21"/>
  <c r="J114" i="21"/>
  <c r="V114" i="21" l="1"/>
  <c r="T168" i="21"/>
  <c r="V113" i="21"/>
  <c r="Q7" i="21"/>
  <c r="W113" i="21"/>
  <c r="W114" i="21"/>
  <c r="O26" i="21"/>
  <c r="N26" i="21"/>
  <c r="L26" i="21"/>
  <c r="G26" i="21"/>
  <c r="H26" i="21"/>
  <c r="F26" i="21"/>
  <c r="U53" i="21"/>
  <c r="U155" i="21" s="1"/>
  <c r="T53" i="21"/>
  <c r="T155" i="21" s="1"/>
  <c r="S53" i="21"/>
  <c r="S155" i="21" s="1"/>
  <c r="R53" i="21"/>
  <c r="R155" i="21" s="1"/>
  <c r="P53" i="21"/>
  <c r="K53" i="21"/>
  <c r="J53" i="21"/>
  <c r="U52" i="21"/>
  <c r="T52" i="21"/>
  <c r="S52" i="21"/>
  <c r="R52" i="21"/>
  <c r="P52" i="21"/>
  <c r="K52" i="21"/>
  <c r="J52" i="21"/>
  <c r="Q26" i="21" l="1"/>
  <c r="V53" i="21"/>
  <c r="V52" i="21"/>
  <c r="W52" i="21"/>
  <c r="W53" i="21"/>
  <c r="O162" i="21" l="1"/>
  <c r="N162" i="21"/>
  <c r="M162" i="21"/>
  <c r="L162" i="21"/>
  <c r="G162" i="21"/>
  <c r="H162" i="21"/>
  <c r="F162" i="21"/>
  <c r="O154" i="21"/>
  <c r="O192" i="21" s="1"/>
  <c r="N154" i="21"/>
  <c r="N192" i="21" s="1"/>
  <c r="M154" i="21"/>
  <c r="M192" i="21" s="1"/>
  <c r="L154" i="21"/>
  <c r="L192" i="21" s="1"/>
  <c r="G154" i="21"/>
  <c r="H154" i="21"/>
  <c r="H192" i="21" s="1"/>
  <c r="F154" i="21"/>
  <c r="O151" i="21"/>
  <c r="N151" i="21"/>
  <c r="N191" i="21" s="1"/>
  <c r="M151" i="21"/>
  <c r="M191" i="21" s="1"/>
  <c r="L151" i="21"/>
  <c r="L191" i="21" s="1"/>
  <c r="G151" i="21"/>
  <c r="G191" i="21" s="1"/>
  <c r="H151" i="21"/>
  <c r="H191" i="21" s="1"/>
  <c r="F151" i="21"/>
  <c r="F191" i="21" s="1"/>
  <c r="O165" i="21"/>
  <c r="N165" i="21"/>
  <c r="M165" i="21"/>
  <c r="L165" i="21"/>
  <c r="G165" i="21"/>
  <c r="H165" i="21"/>
  <c r="F165" i="21"/>
  <c r="U49" i="21"/>
  <c r="U165" i="21" s="1"/>
  <c r="T49" i="21"/>
  <c r="V49" i="21" s="1"/>
  <c r="S49" i="21"/>
  <c r="S165" i="21" s="1"/>
  <c r="R49" i="21"/>
  <c r="R165" i="21" s="1"/>
  <c r="P49" i="21"/>
  <c r="K49" i="21"/>
  <c r="J49" i="21"/>
  <c r="U40" i="21"/>
  <c r="T40" i="21"/>
  <c r="S40" i="21"/>
  <c r="R40" i="21"/>
  <c r="P40" i="21"/>
  <c r="K40" i="21"/>
  <c r="J40" i="21"/>
  <c r="U41" i="21"/>
  <c r="U151" i="21" s="1"/>
  <c r="U191" i="21" s="1"/>
  <c r="T41" i="21"/>
  <c r="V41" i="21" s="1"/>
  <c r="S41" i="21"/>
  <c r="S151" i="21" s="1"/>
  <c r="S191" i="21" s="1"/>
  <c r="R41" i="21"/>
  <c r="R151" i="21" s="1"/>
  <c r="R191" i="21" s="1"/>
  <c r="P41" i="21"/>
  <c r="K41" i="21"/>
  <c r="J41" i="21"/>
  <c r="U55" i="21"/>
  <c r="U154" i="21" s="1"/>
  <c r="U192" i="21" s="1"/>
  <c r="T55" i="21"/>
  <c r="T154" i="21" s="1"/>
  <c r="S55" i="21"/>
  <c r="R55" i="21"/>
  <c r="R154" i="21" s="1"/>
  <c r="P55" i="21"/>
  <c r="K55" i="21"/>
  <c r="J55" i="21"/>
  <c r="F192" i="21" l="1"/>
  <c r="R192" i="21"/>
  <c r="S192" i="21"/>
  <c r="G192" i="21"/>
  <c r="T192" i="21"/>
  <c r="S154" i="21"/>
  <c r="K151" i="21"/>
  <c r="T165" i="21"/>
  <c r="T151" i="21"/>
  <c r="Q151" i="21"/>
  <c r="W151" i="21"/>
  <c r="V55" i="21"/>
  <c r="V40" i="21"/>
  <c r="W49" i="21"/>
  <c r="W41" i="21"/>
  <c r="W40" i="21"/>
  <c r="W55" i="21"/>
  <c r="V151" i="21" l="1"/>
  <c r="T191" i="21"/>
  <c r="K16" i="21"/>
  <c r="K17" i="21"/>
  <c r="Q140" i="21"/>
  <c r="Q139" i="21"/>
  <c r="Q131" i="21"/>
  <c r="U101" i="21"/>
  <c r="W101" i="21" s="1"/>
  <c r="T101" i="21"/>
  <c r="S101" i="21"/>
  <c r="R101" i="21"/>
  <c r="P101" i="21"/>
  <c r="J101" i="21"/>
  <c r="V101" i="21" l="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7" i="21"/>
  <c r="J28" i="21"/>
  <c r="J29" i="21"/>
  <c r="J30" i="21"/>
  <c r="J31" i="21"/>
  <c r="J32" i="21"/>
  <c r="J33" i="21"/>
  <c r="J34" i="21"/>
  <c r="J35" i="21"/>
  <c r="J36" i="21"/>
  <c r="J37" i="21"/>
  <c r="H73" i="21" l="1"/>
  <c r="O82" i="21"/>
  <c r="N82" i="21"/>
  <c r="L82" i="21"/>
  <c r="H82" i="21"/>
  <c r="F82" i="21"/>
  <c r="G82" i="21"/>
  <c r="Q82" i="21" l="1"/>
  <c r="Q137" i="21"/>
  <c r="Q148" i="21" s="1"/>
  <c r="Q135" i="21"/>
  <c r="Q118" i="21"/>
  <c r="Q119" i="21"/>
  <c r="Q120" i="21"/>
  <c r="Q121" i="21"/>
  <c r="Q122" i="21"/>
  <c r="Q123" i="21"/>
  <c r="Q125" i="21"/>
  <c r="K129" i="21" l="1"/>
  <c r="K115" i="21"/>
  <c r="K9" i="21"/>
  <c r="K10" i="21"/>
  <c r="K11" i="21"/>
  <c r="K12" i="21"/>
  <c r="K13" i="21"/>
  <c r="K14" i="21"/>
  <c r="K15" i="21"/>
  <c r="K18" i="21"/>
  <c r="K19" i="21"/>
  <c r="K20" i="21"/>
  <c r="K21" i="21"/>
  <c r="K22" i="21"/>
  <c r="K23" i="21"/>
  <c r="K24" i="21"/>
  <c r="K27" i="21"/>
  <c r="K28" i="21"/>
  <c r="K29" i="21"/>
  <c r="K30" i="21"/>
  <c r="K31" i="21"/>
  <c r="K32" i="21"/>
  <c r="K34" i="21"/>
  <c r="K35" i="21"/>
  <c r="K36" i="21"/>
  <c r="K37" i="21"/>
  <c r="K38" i="21"/>
  <c r="K39" i="21"/>
  <c r="K42" i="21"/>
  <c r="K43" i="21"/>
  <c r="K44" i="21"/>
  <c r="K45" i="21"/>
  <c r="K46" i="21"/>
  <c r="K47" i="21"/>
  <c r="K48" i="21"/>
  <c r="K50" i="21"/>
  <c r="K51" i="21"/>
  <c r="K54" i="21"/>
  <c r="K57" i="21"/>
  <c r="K58" i="21"/>
  <c r="K59" i="21"/>
  <c r="K61" i="21"/>
  <c r="K62" i="21"/>
  <c r="K63" i="21"/>
  <c r="K64" i="21"/>
  <c r="K65" i="21"/>
  <c r="K66" i="21"/>
  <c r="K67" i="21"/>
  <c r="K69" i="21"/>
  <c r="K70" i="21"/>
  <c r="K71" i="21"/>
  <c r="K72" i="21"/>
  <c r="K74" i="21"/>
  <c r="K75" i="21"/>
  <c r="K76" i="21"/>
  <c r="K78" i="21"/>
  <c r="K79" i="21"/>
  <c r="K80" i="21"/>
  <c r="K81" i="21"/>
  <c r="K85" i="21"/>
  <c r="K90" i="21"/>
  <c r="K91" i="21"/>
  <c r="K92" i="21"/>
  <c r="K104" i="21"/>
  <c r="K105" i="21"/>
  <c r="K108" i="21"/>
  <c r="K109" i="21"/>
  <c r="K110" i="21"/>
  <c r="P9" i="21" l="1"/>
  <c r="P10" i="21"/>
  <c r="P11" i="21"/>
  <c r="P14" i="21"/>
  <c r="P15" i="21"/>
  <c r="P16" i="21"/>
  <c r="P17" i="21"/>
  <c r="P18" i="21"/>
  <c r="P19" i="21"/>
  <c r="P20" i="21"/>
  <c r="P21" i="21"/>
  <c r="P22" i="21"/>
  <c r="P23" i="21"/>
  <c r="P24" i="21"/>
  <c r="P27" i="21"/>
  <c r="P28" i="21"/>
  <c r="P30" i="21"/>
  <c r="P31" i="21"/>
  <c r="P32" i="21"/>
  <c r="P33" i="21"/>
  <c r="P34" i="21"/>
  <c r="P35" i="21"/>
  <c r="P36" i="21"/>
  <c r="P37" i="21"/>
  <c r="P38" i="21"/>
  <c r="P39" i="21"/>
  <c r="P42" i="21"/>
  <c r="P43" i="21"/>
  <c r="P44" i="21"/>
  <c r="P45" i="21"/>
  <c r="P46" i="21"/>
  <c r="P47" i="21"/>
  <c r="P48" i="21"/>
  <c r="P50" i="21"/>
  <c r="P51" i="21"/>
  <c r="P54" i="21"/>
  <c r="P57" i="21"/>
  <c r="P58" i="21"/>
  <c r="P59" i="21"/>
  <c r="P60" i="21"/>
  <c r="P61" i="21"/>
  <c r="P62" i="21"/>
  <c r="P63" i="21"/>
  <c r="P64" i="21"/>
  <c r="P65" i="21"/>
  <c r="P66" i="21"/>
  <c r="P67" i="21"/>
  <c r="P69" i="21"/>
  <c r="P70" i="21"/>
  <c r="P71" i="21"/>
  <c r="P72" i="21"/>
  <c r="P74" i="21"/>
  <c r="P75" i="21"/>
  <c r="P76" i="21"/>
  <c r="P77" i="21"/>
  <c r="P78" i="21"/>
  <c r="P79" i="21"/>
  <c r="P80" i="21"/>
  <c r="P81" i="21"/>
  <c r="P83" i="21"/>
  <c r="P84" i="21"/>
  <c r="P85" i="21"/>
  <c r="P86" i="21"/>
  <c r="P87" i="21"/>
  <c r="P88" i="21"/>
  <c r="P90" i="21"/>
  <c r="P91" i="21"/>
  <c r="P92" i="21"/>
  <c r="P93" i="21"/>
  <c r="P94" i="21"/>
  <c r="P95" i="21"/>
  <c r="P97" i="21"/>
  <c r="P98" i="21"/>
  <c r="P99" i="21"/>
  <c r="P100" i="21"/>
  <c r="P102" i="21"/>
  <c r="P103" i="21"/>
  <c r="P104" i="21"/>
  <c r="P105" i="21"/>
  <c r="P106" i="21"/>
  <c r="P107" i="21"/>
  <c r="P108" i="21"/>
  <c r="P109" i="21"/>
  <c r="P110" i="21"/>
  <c r="P112" i="21"/>
  <c r="P115" i="21"/>
  <c r="P116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1" i="21"/>
  <c r="P132" i="21"/>
  <c r="P133" i="21"/>
  <c r="P134" i="21"/>
  <c r="P135" i="21"/>
  <c r="P136" i="21"/>
  <c r="P137" i="21"/>
  <c r="P139" i="21"/>
  <c r="P140" i="21"/>
  <c r="P148" i="21" l="1"/>
  <c r="R10" i="2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18" i="21"/>
  <c r="S18" i="21"/>
  <c r="T18" i="21"/>
  <c r="U18" i="21"/>
  <c r="R19" i="21"/>
  <c r="S19" i="21"/>
  <c r="T19" i="21"/>
  <c r="U19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28" i="21"/>
  <c r="S28" i="21"/>
  <c r="T28" i="21"/>
  <c r="U28" i="21"/>
  <c r="R29" i="21"/>
  <c r="S29" i="21"/>
  <c r="T29" i="21"/>
  <c r="U29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2" i="21"/>
  <c r="S42" i="21"/>
  <c r="T42" i="21"/>
  <c r="U42" i="21"/>
  <c r="R43" i="21"/>
  <c r="S43" i="21"/>
  <c r="T43" i="21"/>
  <c r="U43" i="21"/>
  <c r="R44" i="21"/>
  <c r="S44" i="21"/>
  <c r="T44" i="21"/>
  <c r="U44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50" i="21"/>
  <c r="S50" i="21"/>
  <c r="S152" i="21" s="1"/>
  <c r="T50" i="21"/>
  <c r="T152" i="21" s="1"/>
  <c r="U50" i="21"/>
  <c r="U152" i="21" s="1"/>
  <c r="R51" i="21"/>
  <c r="S51" i="21"/>
  <c r="T51" i="21"/>
  <c r="U51" i="21"/>
  <c r="R54" i="21"/>
  <c r="R153" i="21" s="1"/>
  <c r="S54" i="21"/>
  <c r="S153" i="21" s="1"/>
  <c r="T54" i="21"/>
  <c r="U54" i="21"/>
  <c r="U153" i="21" s="1"/>
  <c r="R57" i="21"/>
  <c r="S57" i="21"/>
  <c r="T57" i="21"/>
  <c r="U57" i="21"/>
  <c r="R58" i="21"/>
  <c r="S58" i="21"/>
  <c r="T58" i="21"/>
  <c r="U58" i="21"/>
  <c r="R59" i="21"/>
  <c r="S59" i="21"/>
  <c r="T59" i="21"/>
  <c r="U59" i="21"/>
  <c r="R60" i="21"/>
  <c r="S60" i="21"/>
  <c r="T60" i="21"/>
  <c r="U60" i="21"/>
  <c r="R61" i="21"/>
  <c r="S61" i="21"/>
  <c r="T61" i="21"/>
  <c r="U61" i="21"/>
  <c r="R62" i="21"/>
  <c r="S62" i="21"/>
  <c r="S158" i="21" s="1"/>
  <c r="T62" i="21"/>
  <c r="T158" i="21" s="1"/>
  <c r="U62" i="21"/>
  <c r="U158" i="21" s="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T66" i="21"/>
  <c r="U66" i="21"/>
  <c r="R67" i="21"/>
  <c r="S67" i="21"/>
  <c r="T67" i="21"/>
  <c r="U67" i="21"/>
  <c r="R69" i="21"/>
  <c r="S69" i="21"/>
  <c r="T69" i="21"/>
  <c r="U69" i="21"/>
  <c r="R70" i="21"/>
  <c r="S70" i="21"/>
  <c r="T70" i="21"/>
  <c r="U70" i="21"/>
  <c r="R71" i="21"/>
  <c r="S71" i="21"/>
  <c r="T71" i="21"/>
  <c r="U71" i="21"/>
  <c r="R72" i="21"/>
  <c r="S72" i="21"/>
  <c r="T72" i="21"/>
  <c r="U72" i="21"/>
  <c r="R74" i="21"/>
  <c r="S74" i="21"/>
  <c r="T74" i="21"/>
  <c r="U74" i="21"/>
  <c r="R75" i="21"/>
  <c r="S75" i="21"/>
  <c r="T75" i="21"/>
  <c r="U75" i="21"/>
  <c r="R76" i="21"/>
  <c r="S76" i="21"/>
  <c r="T76" i="21"/>
  <c r="U76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3" i="21"/>
  <c r="S83" i="21"/>
  <c r="T83" i="21"/>
  <c r="U83" i="21"/>
  <c r="R84" i="21"/>
  <c r="S84" i="21"/>
  <c r="T84" i="21"/>
  <c r="U84" i="21"/>
  <c r="R85" i="21"/>
  <c r="S85" i="21"/>
  <c r="T85" i="21"/>
  <c r="U85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90" i="21"/>
  <c r="S90" i="21"/>
  <c r="T90" i="21"/>
  <c r="U90" i="21"/>
  <c r="R91" i="21"/>
  <c r="S91" i="21"/>
  <c r="T91" i="21"/>
  <c r="U91" i="21"/>
  <c r="R92" i="21"/>
  <c r="S92" i="21"/>
  <c r="T92" i="21"/>
  <c r="U92" i="21"/>
  <c r="R93" i="21"/>
  <c r="S93" i="21"/>
  <c r="T93" i="21"/>
  <c r="U93" i="21"/>
  <c r="R94" i="21"/>
  <c r="S94" i="21"/>
  <c r="T94" i="21"/>
  <c r="U94" i="21"/>
  <c r="R95" i="21"/>
  <c r="S95" i="21"/>
  <c r="T95" i="21"/>
  <c r="U95" i="21"/>
  <c r="R97" i="21"/>
  <c r="S97" i="21"/>
  <c r="T97" i="21"/>
  <c r="U97" i="21"/>
  <c r="R98" i="21"/>
  <c r="S98" i="21"/>
  <c r="T98" i="21"/>
  <c r="U98" i="21"/>
  <c r="R99" i="21"/>
  <c r="S99" i="21"/>
  <c r="T99" i="21"/>
  <c r="U99" i="21"/>
  <c r="R100" i="21"/>
  <c r="S100" i="21"/>
  <c r="T100" i="21"/>
  <c r="U100" i="21"/>
  <c r="R102" i="21"/>
  <c r="S102" i="21"/>
  <c r="T102" i="21"/>
  <c r="U102" i="21"/>
  <c r="R103" i="21"/>
  <c r="S103" i="21"/>
  <c r="T103" i="21"/>
  <c r="U103" i="21"/>
  <c r="R104" i="21"/>
  <c r="S104" i="21"/>
  <c r="T104" i="21"/>
  <c r="U104" i="21"/>
  <c r="R105" i="21"/>
  <c r="S105" i="21"/>
  <c r="T105" i="21"/>
  <c r="U105" i="21"/>
  <c r="R106" i="21"/>
  <c r="S106" i="21"/>
  <c r="T106" i="21"/>
  <c r="U106" i="21"/>
  <c r="R107" i="21"/>
  <c r="R162" i="21" s="1"/>
  <c r="S107" i="21"/>
  <c r="S162" i="21" s="1"/>
  <c r="T107" i="21"/>
  <c r="T162" i="21" s="1"/>
  <c r="U107" i="21"/>
  <c r="U162" i="21" s="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2" i="21"/>
  <c r="S112" i="21"/>
  <c r="T112" i="21"/>
  <c r="U112" i="21"/>
  <c r="R115" i="21"/>
  <c r="S115" i="21"/>
  <c r="T115" i="21"/>
  <c r="U115" i="21"/>
  <c r="R116" i="21"/>
  <c r="S116" i="21"/>
  <c r="T116" i="21"/>
  <c r="U116" i="21"/>
  <c r="R117" i="21"/>
  <c r="S117" i="21"/>
  <c r="T117" i="21"/>
  <c r="U117" i="21"/>
  <c r="R118" i="21"/>
  <c r="S118" i="21"/>
  <c r="T118" i="21"/>
  <c r="U118" i="21"/>
  <c r="R119" i="21"/>
  <c r="S119" i="21"/>
  <c r="T119" i="21"/>
  <c r="U119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1" i="21"/>
  <c r="S131" i="21"/>
  <c r="T131" i="21"/>
  <c r="U131" i="21"/>
  <c r="R132" i="21"/>
  <c r="S132" i="21"/>
  <c r="T132" i="21"/>
  <c r="U132" i="21"/>
  <c r="R133" i="21"/>
  <c r="S133" i="21"/>
  <c r="T133" i="21"/>
  <c r="U133" i="21"/>
  <c r="R134" i="21"/>
  <c r="S134" i="21"/>
  <c r="T134" i="21"/>
  <c r="U134" i="21"/>
  <c r="R135" i="21"/>
  <c r="S135" i="21"/>
  <c r="T135" i="21"/>
  <c r="U135" i="21"/>
  <c r="R136" i="21"/>
  <c r="S136" i="21"/>
  <c r="T136" i="21"/>
  <c r="U136" i="21"/>
  <c r="R137" i="21"/>
  <c r="S137" i="21"/>
  <c r="T137" i="21"/>
  <c r="U137" i="21"/>
  <c r="R139" i="21"/>
  <c r="S139" i="21"/>
  <c r="T139" i="21"/>
  <c r="U139" i="21"/>
  <c r="R140" i="21"/>
  <c r="S140" i="21"/>
  <c r="T140" i="21"/>
  <c r="U140" i="21"/>
  <c r="R158" i="21"/>
  <c r="O158" i="21"/>
  <c r="N158" i="21"/>
  <c r="M158" i="21"/>
  <c r="L158" i="21"/>
  <c r="G158" i="21"/>
  <c r="H158" i="21"/>
  <c r="F158" i="21"/>
  <c r="T153" i="21"/>
  <c r="O153" i="21"/>
  <c r="N153" i="21"/>
  <c r="M153" i="21"/>
  <c r="L153" i="21"/>
  <c r="G153" i="21"/>
  <c r="H153" i="21"/>
  <c r="F153" i="21"/>
  <c r="R152" i="21"/>
  <c r="O152" i="21"/>
  <c r="N152" i="21"/>
  <c r="M152" i="21"/>
  <c r="L152" i="21"/>
  <c r="G152" i="21"/>
  <c r="H152" i="21"/>
  <c r="F152" i="21"/>
  <c r="K132" i="21"/>
  <c r="K116" i="21"/>
  <c r="J112" i="21"/>
  <c r="J88" i="21"/>
  <c r="O73" i="21"/>
  <c r="N73" i="21"/>
  <c r="L73" i="21"/>
  <c r="G73" i="21"/>
  <c r="F73" i="21"/>
  <c r="J77" i="21"/>
  <c r="T148" i="21" l="1"/>
  <c r="R148" i="21"/>
  <c r="Q73" i="21"/>
  <c r="W136" i="21"/>
  <c r="U148" i="21"/>
  <c r="S148" i="21"/>
  <c r="W103" i="21"/>
  <c r="W102" i="21"/>
  <c r="W92" i="21"/>
  <c r="W88" i="21"/>
  <c r="W87" i="21"/>
  <c r="W86" i="21"/>
  <c r="W85" i="21"/>
  <c r="W17" i="21"/>
  <c r="W16" i="21"/>
  <c r="U130" i="21"/>
  <c r="V130" i="21" s="1"/>
  <c r="R130" i="21"/>
  <c r="T130" i="21"/>
  <c r="S130" i="21"/>
  <c r="W130" i="21"/>
  <c r="U96" i="21"/>
  <c r="S96" i="21"/>
  <c r="T96" i="21"/>
  <c r="V96" i="21" s="1"/>
  <c r="R96" i="21"/>
  <c r="S73" i="21"/>
  <c r="U73" i="21"/>
  <c r="U68" i="21"/>
  <c r="S68" i="21"/>
  <c r="U56" i="21"/>
  <c r="S56" i="21"/>
  <c r="U26" i="21"/>
  <c r="S26" i="21"/>
  <c r="R73" i="21"/>
  <c r="T73" i="21"/>
  <c r="T68" i="21"/>
  <c r="R68" i="21"/>
  <c r="T56" i="21"/>
  <c r="R56" i="21"/>
  <c r="T26" i="21"/>
  <c r="R26" i="21"/>
  <c r="V77" i="21"/>
  <c r="W140" i="21"/>
  <c r="W132" i="21"/>
  <c r="W105" i="21"/>
  <c r="W93" i="21"/>
  <c r="S7" i="21"/>
  <c r="R7" i="21"/>
  <c r="T7" i="21"/>
  <c r="U7" i="21"/>
  <c r="W106" i="21"/>
  <c r="W139" i="21"/>
  <c r="V139" i="21"/>
  <c r="V137" i="21"/>
  <c r="W137" i="21"/>
  <c r="V88" i="21"/>
  <c r="T82" i="21"/>
  <c r="W115" i="21"/>
  <c r="U82" i="21"/>
  <c r="S82" i="21"/>
  <c r="R82" i="21"/>
  <c r="K82" i="21"/>
  <c r="P73" i="21"/>
  <c r="W135" i="21"/>
  <c r="W133" i="21"/>
  <c r="W131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0" i="21"/>
  <c r="W109" i="21"/>
  <c r="W108" i="21"/>
  <c r="W107" i="21"/>
  <c r="W104" i="21"/>
  <c r="P82" i="21"/>
  <c r="W116" i="21"/>
  <c r="K73" i="21"/>
  <c r="W112" i="21"/>
  <c r="W99" i="21"/>
  <c r="W23" i="21"/>
  <c r="W47" i="21"/>
  <c r="V112" i="21"/>
  <c r="W77" i="21"/>
  <c r="W96" i="21" l="1"/>
  <c r="J129" i="21"/>
  <c r="V129" i="21" l="1"/>
  <c r="P7" i="21" l="1"/>
  <c r="K7" i="21"/>
  <c r="K26" i="21"/>
  <c r="W54" i="21"/>
  <c r="J54" i="21"/>
  <c r="J51" i="21"/>
  <c r="J26" i="21" l="1"/>
  <c r="P26" i="21"/>
  <c r="V54" i="21"/>
  <c r="W51" i="21"/>
  <c r="V51" i="21"/>
  <c r="J135" i="21"/>
  <c r="J136" i="21"/>
  <c r="J137" i="21"/>
  <c r="J50" i="21"/>
  <c r="V50" i="21"/>
  <c r="W50" i="21"/>
  <c r="J148" i="21" l="1"/>
  <c r="O150" i="21"/>
  <c r="N150" i="21"/>
  <c r="M150" i="21"/>
  <c r="L150" i="21"/>
  <c r="G150" i="21"/>
  <c r="H150" i="21"/>
  <c r="F150" i="21"/>
  <c r="O156" i="21"/>
  <c r="N156" i="21"/>
  <c r="M156" i="21"/>
  <c r="L156" i="21"/>
  <c r="G156" i="21"/>
  <c r="H156" i="21"/>
  <c r="F156" i="21"/>
  <c r="L172" i="21" l="1"/>
  <c r="N172" i="21"/>
  <c r="F172" i="21"/>
  <c r="G172" i="21"/>
  <c r="M172" i="21"/>
  <c r="O172" i="21"/>
  <c r="H172" i="21"/>
  <c r="O3" i="21"/>
  <c r="V152" i="21" l="1"/>
  <c r="W152" i="21"/>
  <c r="V153" i="21"/>
  <c r="W153" i="21"/>
  <c r="V154" i="21"/>
  <c r="W154" i="21"/>
  <c r="V157" i="21"/>
  <c r="W157" i="21"/>
  <c r="V158" i="21"/>
  <c r="W158" i="21"/>
  <c r="V159" i="21"/>
  <c r="W159" i="21"/>
  <c r="V160" i="21"/>
  <c r="W160" i="21"/>
  <c r="V161" i="21"/>
  <c r="W161" i="21"/>
  <c r="V162" i="21"/>
  <c r="W162" i="21"/>
  <c r="V163" i="21"/>
  <c r="W163" i="21"/>
  <c r="V164" i="21"/>
  <c r="W164" i="21"/>
  <c r="V165" i="21"/>
  <c r="W165" i="21"/>
  <c r="V166" i="21"/>
  <c r="W166" i="21"/>
  <c r="V167" i="21"/>
  <c r="W167" i="21"/>
  <c r="V168" i="21"/>
  <c r="W168" i="21"/>
  <c r="V169" i="21"/>
  <c r="W169" i="21"/>
  <c r="V170" i="21"/>
  <c r="W170" i="21"/>
  <c r="V171" i="21"/>
  <c r="W171" i="21"/>
  <c r="Q152" i="21"/>
  <c r="Q153" i="21"/>
  <c r="Q154" i="21"/>
  <c r="Q156" i="21"/>
  <c r="Q157" i="21"/>
  <c r="Q158" i="21"/>
  <c r="Q159" i="21"/>
  <c r="Q160" i="21"/>
  <c r="Q161" i="21"/>
  <c r="Q162" i="21"/>
  <c r="Q163" i="21"/>
  <c r="Q164" i="21"/>
  <c r="Q165" i="21"/>
  <c r="Q166" i="21"/>
  <c r="Q167" i="21"/>
  <c r="Q168" i="21"/>
  <c r="Q169" i="21"/>
  <c r="Q170" i="21"/>
  <c r="Q171" i="21"/>
  <c r="K152" i="21"/>
  <c r="K153" i="21"/>
  <c r="K154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V185" i="21"/>
  <c r="Q185" i="21"/>
  <c r="P185" i="21"/>
  <c r="K185" i="21"/>
  <c r="J185" i="21"/>
  <c r="O184" i="21"/>
  <c r="G183" i="21"/>
  <c r="H182" i="21"/>
  <c r="O180" i="21"/>
  <c r="F180" i="21"/>
  <c r="U179" i="21"/>
  <c r="T179" i="21"/>
  <c r="S179" i="21"/>
  <c r="R179" i="21"/>
  <c r="O179" i="21"/>
  <c r="N179" i="21"/>
  <c r="M179" i="21"/>
  <c r="L179" i="21"/>
  <c r="H179" i="21"/>
  <c r="G179" i="21"/>
  <c r="F179" i="21"/>
  <c r="U178" i="21"/>
  <c r="T178" i="21"/>
  <c r="S178" i="21"/>
  <c r="R178" i="21"/>
  <c r="O178" i="21"/>
  <c r="N178" i="21"/>
  <c r="M178" i="21"/>
  <c r="L178" i="21"/>
  <c r="H178" i="21"/>
  <c r="G178" i="21"/>
  <c r="F178" i="21"/>
  <c r="U177" i="21"/>
  <c r="T177" i="21"/>
  <c r="T186" i="21" s="1"/>
  <c r="S177" i="21"/>
  <c r="S186" i="21" s="1"/>
  <c r="R177" i="21"/>
  <c r="R186" i="21" s="1"/>
  <c r="O177" i="21"/>
  <c r="O186" i="21" s="1"/>
  <c r="N177" i="21"/>
  <c r="N186" i="21" s="1"/>
  <c r="M177" i="21"/>
  <c r="M186" i="21" s="1"/>
  <c r="L177" i="21"/>
  <c r="L186" i="21" s="1"/>
  <c r="H177" i="21"/>
  <c r="G177" i="21"/>
  <c r="G186" i="21" s="1"/>
  <c r="F177" i="21"/>
  <c r="F186" i="21" s="1"/>
  <c r="N180" i="21"/>
  <c r="M180" i="21"/>
  <c r="L180" i="21"/>
  <c r="H180" i="21"/>
  <c r="G180" i="21"/>
  <c r="N184" i="21"/>
  <c r="M184" i="21"/>
  <c r="L184" i="21"/>
  <c r="G184" i="21"/>
  <c r="F184" i="21"/>
  <c r="L183" i="21"/>
  <c r="S183" i="21"/>
  <c r="N183" i="21"/>
  <c r="M183" i="21"/>
  <c r="F183" i="21"/>
  <c r="O182" i="21"/>
  <c r="N182" i="21"/>
  <c r="M182" i="21"/>
  <c r="L182" i="21"/>
  <c r="G182" i="21"/>
  <c r="F182" i="21"/>
  <c r="H181" i="21"/>
  <c r="F181" i="21"/>
  <c r="U142" i="21"/>
  <c r="T142" i="21"/>
  <c r="R142" i="21"/>
  <c r="P142" i="21"/>
  <c r="J140" i="21"/>
  <c r="J139" i="21"/>
  <c r="K134" i="21"/>
  <c r="J134" i="21"/>
  <c r="K133" i="21"/>
  <c r="J133" i="21"/>
  <c r="J132" i="21"/>
  <c r="J131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0" i="21"/>
  <c r="J109" i="21"/>
  <c r="J108" i="21"/>
  <c r="J107" i="21"/>
  <c r="J106" i="21"/>
  <c r="J105" i="21"/>
  <c r="J104" i="21"/>
  <c r="J103" i="21"/>
  <c r="J102" i="21"/>
  <c r="J100" i="21"/>
  <c r="J99" i="21"/>
  <c r="J98" i="21"/>
  <c r="J97" i="21"/>
  <c r="J95" i="21"/>
  <c r="J94" i="21"/>
  <c r="J93" i="21"/>
  <c r="J92" i="21"/>
  <c r="J91" i="21"/>
  <c r="J90" i="21"/>
  <c r="J87" i="21"/>
  <c r="J86" i="21"/>
  <c r="J85" i="21"/>
  <c r="J84" i="21"/>
  <c r="J83" i="21"/>
  <c r="J81" i="21"/>
  <c r="J80" i="21"/>
  <c r="J79" i="21"/>
  <c r="J78" i="21"/>
  <c r="J76" i="21"/>
  <c r="J75" i="21"/>
  <c r="J74" i="21"/>
  <c r="J72" i="21"/>
  <c r="J71" i="21"/>
  <c r="J70" i="21"/>
  <c r="J69" i="21"/>
  <c r="O68" i="21"/>
  <c r="N68" i="21"/>
  <c r="L68" i="21"/>
  <c r="H68" i="21"/>
  <c r="G68" i="21"/>
  <c r="F68" i="21"/>
  <c r="J67" i="21"/>
  <c r="T184" i="21"/>
  <c r="S184" i="21"/>
  <c r="R184" i="21"/>
  <c r="J66" i="21"/>
  <c r="J65" i="21"/>
  <c r="J64" i="21"/>
  <c r="J63" i="21"/>
  <c r="T183" i="21"/>
  <c r="J62" i="21"/>
  <c r="J61" i="21"/>
  <c r="J60" i="21"/>
  <c r="J59" i="21"/>
  <c r="J58" i="21"/>
  <c r="J57" i="21"/>
  <c r="O56" i="21"/>
  <c r="Q56" i="21" s="1"/>
  <c r="N56" i="21"/>
  <c r="L56" i="21"/>
  <c r="H56" i="21"/>
  <c r="G56" i="21"/>
  <c r="F56" i="21"/>
  <c r="J48" i="21"/>
  <c r="J47" i="21"/>
  <c r="J46" i="21"/>
  <c r="J45" i="21"/>
  <c r="J44" i="21"/>
  <c r="J43" i="21"/>
  <c r="J42" i="21"/>
  <c r="U150" i="21"/>
  <c r="S150" i="21"/>
  <c r="R150" i="21"/>
  <c r="J39" i="21"/>
  <c r="J38" i="21"/>
  <c r="R182" i="21"/>
  <c r="T180" i="21"/>
  <c r="S180" i="21"/>
  <c r="R180" i="21"/>
  <c r="U9" i="21"/>
  <c r="T9" i="21"/>
  <c r="S9" i="21"/>
  <c r="R9" i="21"/>
  <c r="O8" i="21"/>
  <c r="N8" i="21"/>
  <c r="L8" i="21"/>
  <c r="H8" i="21"/>
  <c r="G8" i="21"/>
  <c r="F8" i="21"/>
  <c r="J7" i="21"/>
  <c r="U3" i="21"/>
  <c r="T3" i="21"/>
  <c r="N3" i="21"/>
  <c r="F141" i="21" l="1"/>
  <c r="L141" i="21"/>
  <c r="L143" i="21" s="1"/>
  <c r="N141" i="21"/>
  <c r="G141" i="21"/>
  <c r="G143" i="21" s="1"/>
  <c r="Q68" i="21"/>
  <c r="Q8" i="21"/>
  <c r="O141" i="21"/>
  <c r="H141" i="21"/>
  <c r="F143" i="21"/>
  <c r="J179" i="21"/>
  <c r="P179" i="21"/>
  <c r="V179" i="21"/>
  <c r="P56" i="21"/>
  <c r="U8" i="21"/>
  <c r="U141" i="21" s="1"/>
  <c r="J8" i="21"/>
  <c r="P8" i="21"/>
  <c r="K8" i="21"/>
  <c r="K68" i="21"/>
  <c r="K56" i="21"/>
  <c r="P68" i="21"/>
  <c r="T8" i="21"/>
  <c r="T141" i="21" s="1"/>
  <c r="W9" i="21"/>
  <c r="S8" i="21"/>
  <c r="S141" i="21" s="1"/>
  <c r="R8" i="21"/>
  <c r="R141" i="21" s="1"/>
  <c r="V84" i="21"/>
  <c r="V85" i="21"/>
  <c r="V87" i="21"/>
  <c r="V93" i="21"/>
  <c r="V94" i="21"/>
  <c r="V97" i="21"/>
  <c r="V98" i="21"/>
  <c r="V102" i="21"/>
  <c r="V104" i="21"/>
  <c r="V109" i="21"/>
  <c r="V28" i="21"/>
  <c r="V44" i="21"/>
  <c r="V58" i="21"/>
  <c r="W63" i="21"/>
  <c r="V80" i="21"/>
  <c r="V82" i="21"/>
  <c r="V79" i="21"/>
  <c r="T156" i="21"/>
  <c r="W21" i="21"/>
  <c r="V115" i="21"/>
  <c r="V105" i="21"/>
  <c r="V120" i="21"/>
  <c r="V121" i="21"/>
  <c r="V123" i="21"/>
  <c r="V125" i="21"/>
  <c r="V131" i="21"/>
  <c r="V134" i="21"/>
  <c r="K177" i="21"/>
  <c r="W177" i="21"/>
  <c r="Q178" i="21"/>
  <c r="U156" i="21"/>
  <c r="U172" i="21" s="1"/>
  <c r="V43" i="21"/>
  <c r="V99" i="21"/>
  <c r="V103" i="21"/>
  <c r="V106" i="21"/>
  <c r="V107" i="21"/>
  <c r="V108" i="21"/>
  <c r="V110" i="21"/>
  <c r="V116" i="21"/>
  <c r="V117" i="21"/>
  <c r="V118" i="21"/>
  <c r="V119" i="21"/>
  <c r="V124" i="21"/>
  <c r="V132" i="21"/>
  <c r="V133" i="21"/>
  <c r="V135" i="21"/>
  <c r="K180" i="21"/>
  <c r="P178" i="21"/>
  <c r="K179" i="21"/>
  <c r="W179" i="21"/>
  <c r="H186" i="21"/>
  <c r="J186" i="21" s="1"/>
  <c r="U186" i="21"/>
  <c r="V186" i="21" s="1"/>
  <c r="W13" i="21"/>
  <c r="R156" i="21"/>
  <c r="R172" i="21" s="1"/>
  <c r="R189" i="21" s="1"/>
  <c r="V10" i="21"/>
  <c r="V17" i="21"/>
  <c r="V19" i="21"/>
  <c r="V20" i="21"/>
  <c r="V23" i="21"/>
  <c r="V24" i="21"/>
  <c r="W28" i="21"/>
  <c r="W29" i="21"/>
  <c r="W32" i="21"/>
  <c r="S156" i="21"/>
  <c r="S172" i="21" s="1"/>
  <c r="W43" i="21"/>
  <c r="W44" i="21"/>
  <c r="W48" i="21"/>
  <c r="W59" i="21"/>
  <c r="V60" i="21"/>
  <c r="V63" i="21"/>
  <c r="W64" i="21"/>
  <c r="V65" i="21"/>
  <c r="W67" i="21"/>
  <c r="V78" i="21"/>
  <c r="V83" i="21"/>
  <c r="V86" i="21"/>
  <c r="W91" i="21"/>
  <c r="V92" i="21"/>
  <c r="W94" i="21"/>
  <c r="V14" i="21"/>
  <c r="N25" i="21"/>
  <c r="W81" i="21"/>
  <c r="V64" i="21"/>
  <c r="V22" i="21"/>
  <c r="V74" i="21"/>
  <c r="V70" i="21"/>
  <c r="V67" i="21"/>
  <c r="V59" i="21"/>
  <c r="W57" i="21"/>
  <c r="V47" i="21"/>
  <c r="T150" i="21"/>
  <c r="W38" i="21"/>
  <c r="V30" i="21"/>
  <c r="V21" i="21"/>
  <c r="W18" i="21"/>
  <c r="W10" i="21"/>
  <c r="W100" i="21"/>
  <c r="V100" i="21"/>
  <c r="V71" i="21"/>
  <c r="L25" i="21"/>
  <c r="H25" i="21"/>
  <c r="W70" i="21"/>
  <c r="V39" i="21"/>
  <c r="W90" i="21"/>
  <c r="V76" i="21"/>
  <c r="V18" i="21"/>
  <c r="V48" i="21"/>
  <c r="V46" i="21"/>
  <c r="W27" i="21"/>
  <c r="F25" i="21"/>
  <c r="V142" i="21"/>
  <c r="V38" i="21"/>
  <c r="V34" i="21"/>
  <c r="V36" i="21"/>
  <c r="V33" i="21"/>
  <c r="W37" i="21"/>
  <c r="V31" i="21"/>
  <c r="W33" i="21"/>
  <c r="V35" i="21"/>
  <c r="Q182" i="21"/>
  <c r="W78" i="21"/>
  <c r="V90" i="21"/>
  <c r="J73" i="21"/>
  <c r="V75" i="21"/>
  <c r="W74" i="21"/>
  <c r="V72" i="21"/>
  <c r="W71" i="21"/>
  <c r="W22" i="21"/>
  <c r="V15" i="21"/>
  <c r="W14" i="21"/>
  <c r="J56" i="21"/>
  <c r="V61" i="21"/>
  <c r="V45" i="21"/>
  <c r="G25" i="21"/>
  <c r="V81" i="21"/>
  <c r="V12" i="21"/>
  <c r="V11" i="21"/>
  <c r="W11" i="21"/>
  <c r="V16" i="21"/>
  <c r="V9" i="21"/>
  <c r="W12" i="21"/>
  <c r="V13" i="21"/>
  <c r="W15" i="21"/>
  <c r="W19" i="21"/>
  <c r="W20" i="21"/>
  <c r="W24" i="21"/>
  <c r="V42" i="21"/>
  <c r="V62" i="21"/>
  <c r="V66" i="21"/>
  <c r="V69" i="21"/>
  <c r="V95" i="21"/>
  <c r="V122" i="21"/>
  <c r="V126" i="21"/>
  <c r="V128" i="21"/>
  <c r="R181" i="21"/>
  <c r="T182" i="21"/>
  <c r="U183" i="21"/>
  <c r="V27" i="21"/>
  <c r="V29" i="21"/>
  <c r="W30" i="21"/>
  <c r="W31" i="21"/>
  <c r="S181" i="21"/>
  <c r="V32" i="21"/>
  <c r="W35" i="21"/>
  <c r="W36" i="21"/>
  <c r="V37" i="21"/>
  <c r="W39" i="21"/>
  <c r="W42" i="21"/>
  <c r="W45" i="21"/>
  <c r="W46" i="21"/>
  <c r="V57" i="21"/>
  <c r="W58" i="21"/>
  <c r="W61" i="21"/>
  <c r="W65" i="21"/>
  <c r="W66" i="21"/>
  <c r="J68" i="21"/>
  <c r="O25" i="21"/>
  <c r="W69" i="21"/>
  <c r="W72" i="21"/>
  <c r="W75" i="21"/>
  <c r="W76" i="21"/>
  <c r="W79" i="21"/>
  <c r="W80" i="21"/>
  <c r="J82" i="21"/>
  <c r="W83" i="21"/>
  <c r="W84" i="21"/>
  <c r="V91" i="21"/>
  <c r="W95" i="21"/>
  <c r="W97" i="21"/>
  <c r="W98" i="21"/>
  <c r="V127" i="21"/>
  <c r="G181" i="21"/>
  <c r="J181" i="21" s="1"/>
  <c r="H183" i="21"/>
  <c r="H184" i="21"/>
  <c r="U184" i="21"/>
  <c r="P177" i="21"/>
  <c r="V178" i="21"/>
  <c r="W178" i="21"/>
  <c r="J182" i="21"/>
  <c r="K182" i="21"/>
  <c r="P184" i="21"/>
  <c r="Q184" i="21"/>
  <c r="P186" i="21"/>
  <c r="Q186" i="21"/>
  <c r="S182" i="21"/>
  <c r="W34" i="21"/>
  <c r="W62" i="21"/>
  <c r="W134" i="21"/>
  <c r="V136" i="21"/>
  <c r="R175" i="21"/>
  <c r="L181" i="21"/>
  <c r="Q172" i="21"/>
  <c r="P182" i="21"/>
  <c r="O183" i="21"/>
  <c r="R183" i="21"/>
  <c r="J180" i="21"/>
  <c r="J178" i="21"/>
  <c r="K178" i="21"/>
  <c r="P180" i="21"/>
  <c r="Q180" i="21"/>
  <c r="N181" i="21"/>
  <c r="K150" i="21"/>
  <c r="M181" i="21"/>
  <c r="O191" i="21"/>
  <c r="O181" i="21"/>
  <c r="Q150" i="21"/>
  <c r="J177" i="21"/>
  <c r="Q177" i="21"/>
  <c r="V177" i="21"/>
  <c r="Q179" i="21"/>
  <c r="Q25" i="21" l="1"/>
  <c r="P141" i="21"/>
  <c r="J141" i="21"/>
  <c r="P143" i="21"/>
  <c r="S6" i="21"/>
  <c r="T6" i="21"/>
  <c r="R6" i="21"/>
  <c r="J25" i="21"/>
  <c r="P25" i="21"/>
  <c r="T25" i="21"/>
  <c r="K25" i="21"/>
  <c r="U25" i="21"/>
  <c r="R25" i="21"/>
  <c r="S25" i="21"/>
  <c r="W186" i="21"/>
  <c r="T172" i="21"/>
  <c r="V172" i="21" s="1"/>
  <c r="V156" i="21"/>
  <c r="T181" i="21"/>
  <c r="W156" i="21"/>
  <c r="V68" i="21"/>
  <c r="K186" i="21"/>
  <c r="W68" i="21"/>
  <c r="N143" i="21"/>
  <c r="N6" i="21"/>
  <c r="L6" i="21"/>
  <c r="F6" i="21"/>
  <c r="K181" i="21"/>
  <c r="W82" i="21"/>
  <c r="G6" i="21"/>
  <c r="M143" i="21"/>
  <c r="S143" i="21" s="1"/>
  <c r="M6" i="21"/>
  <c r="K183" i="21"/>
  <c r="J183" i="21"/>
  <c r="V73" i="21"/>
  <c r="W73" i="21"/>
  <c r="W7" i="21"/>
  <c r="V7" i="21"/>
  <c r="U181" i="21"/>
  <c r="W150" i="21"/>
  <c r="V150" i="21"/>
  <c r="W26" i="21"/>
  <c r="V26" i="21"/>
  <c r="W183" i="21"/>
  <c r="V183" i="21"/>
  <c r="U180" i="21"/>
  <c r="W8" i="21"/>
  <c r="V8" i="21"/>
  <c r="H143" i="21"/>
  <c r="J145" i="21" s="1"/>
  <c r="K141" i="21"/>
  <c r="H6" i="21"/>
  <c r="I138" i="21" s="1"/>
  <c r="R143" i="21"/>
  <c r="Q181" i="21"/>
  <c r="P181" i="21"/>
  <c r="Q183" i="21"/>
  <c r="P183" i="21"/>
  <c r="U182" i="21"/>
  <c r="O143" i="21"/>
  <c r="Q141" i="21"/>
  <c r="O6" i="21"/>
  <c r="V184" i="21"/>
  <c r="W184" i="21"/>
  <c r="J184" i="21"/>
  <c r="K184" i="21"/>
  <c r="V56" i="21"/>
  <c r="W56" i="21"/>
  <c r="S189" i="21"/>
  <c r="V141" i="21" l="1"/>
  <c r="I96" i="21"/>
  <c r="I130" i="21"/>
  <c r="I113" i="21"/>
  <c r="I114" i="21"/>
  <c r="I53" i="21"/>
  <c r="I52" i="21"/>
  <c r="T143" i="21"/>
  <c r="P145" i="21"/>
  <c r="I55" i="21"/>
  <c r="I49" i="21"/>
  <c r="I40" i="21"/>
  <c r="I41" i="21"/>
  <c r="I112" i="21"/>
  <c r="I101" i="21"/>
  <c r="Q143" i="21"/>
  <c r="W172" i="21"/>
  <c r="I77" i="21"/>
  <c r="I88" i="21"/>
  <c r="T189" i="21"/>
  <c r="I54" i="21"/>
  <c r="I129" i="21"/>
  <c r="I51" i="21"/>
  <c r="I50" i="21"/>
  <c r="W25" i="21"/>
  <c r="V25" i="21"/>
  <c r="Q6" i="21"/>
  <c r="P6" i="21"/>
  <c r="V182" i="21"/>
  <c r="W182" i="21"/>
  <c r="I139" i="21"/>
  <c r="I137" i="21"/>
  <c r="I136" i="21"/>
  <c r="I134" i="21"/>
  <c r="I133" i="21"/>
  <c r="I131" i="21"/>
  <c r="I128" i="21"/>
  <c r="I127" i="21"/>
  <c r="I126" i="21"/>
  <c r="I140" i="21"/>
  <c r="I135" i="21"/>
  <c r="I132" i="21"/>
  <c r="I125" i="21"/>
  <c r="I124" i="21"/>
  <c r="I122" i="21"/>
  <c r="I120" i="21"/>
  <c r="I118" i="21"/>
  <c r="I116" i="21"/>
  <c r="I110" i="21"/>
  <c r="I108" i="21"/>
  <c r="I105" i="21"/>
  <c r="I103" i="21"/>
  <c r="I100" i="21"/>
  <c r="I98" i="21"/>
  <c r="I97" i="21"/>
  <c r="I94" i="21"/>
  <c r="I91" i="21"/>
  <c r="I85" i="21"/>
  <c r="I84" i="21"/>
  <c r="I83" i="21"/>
  <c r="I80" i="21"/>
  <c r="I78" i="21"/>
  <c r="I76" i="21"/>
  <c r="I74" i="21"/>
  <c r="I71" i="21"/>
  <c r="I69" i="21"/>
  <c r="I66" i="21"/>
  <c r="I64" i="21"/>
  <c r="I62" i="21"/>
  <c r="I60" i="21"/>
  <c r="I57" i="21"/>
  <c r="I48" i="21"/>
  <c r="I46" i="21"/>
  <c r="I44" i="21"/>
  <c r="I42" i="21"/>
  <c r="I38" i="21"/>
  <c r="I36" i="21"/>
  <c r="I34" i="21"/>
  <c r="I33" i="21"/>
  <c r="I31" i="21"/>
  <c r="I29" i="21"/>
  <c r="I28" i="21"/>
  <c r="I24" i="21"/>
  <c r="I22" i="21"/>
  <c r="I20" i="21"/>
  <c r="I18" i="21"/>
  <c r="I16" i="21"/>
  <c r="I14" i="21"/>
  <c r="I12" i="21"/>
  <c r="I10" i="21"/>
  <c r="K6" i="21"/>
  <c r="I123" i="21"/>
  <c r="I119" i="21"/>
  <c r="I115" i="21"/>
  <c r="I107" i="21"/>
  <c r="I104" i="21"/>
  <c r="I99" i="21"/>
  <c r="I93" i="21"/>
  <c r="I90" i="21"/>
  <c r="I86" i="21"/>
  <c r="I81" i="21"/>
  <c r="I73" i="21"/>
  <c r="I70" i="21"/>
  <c r="I67" i="21"/>
  <c r="I63" i="21"/>
  <c r="I59" i="21"/>
  <c r="I56" i="21"/>
  <c r="I47" i="21"/>
  <c r="I43" i="21"/>
  <c r="I37" i="21"/>
  <c r="I32" i="21"/>
  <c r="I27" i="21"/>
  <c r="I121" i="21"/>
  <c r="I117" i="21"/>
  <c r="I109" i="21"/>
  <c r="I106" i="21"/>
  <c r="I102" i="21"/>
  <c r="I95" i="21"/>
  <c r="I92" i="21"/>
  <c r="I87" i="21"/>
  <c r="I82" i="21"/>
  <c r="I79" i="21"/>
  <c r="I75" i="21"/>
  <c r="I72" i="21"/>
  <c r="I68" i="21"/>
  <c r="I65" i="21"/>
  <c r="I61" i="21"/>
  <c r="I58" i="21"/>
  <c r="I45" i="21"/>
  <c r="I39" i="21"/>
  <c r="I35" i="21"/>
  <c r="I30" i="21"/>
  <c r="I21" i="21"/>
  <c r="I17" i="21"/>
  <c r="I13" i="21"/>
  <c r="I9" i="21"/>
  <c r="I23" i="21"/>
  <c r="I19" i="21"/>
  <c r="I15" i="21"/>
  <c r="I11" i="21"/>
  <c r="J6" i="21"/>
  <c r="I7" i="21"/>
  <c r="I25" i="21"/>
  <c r="I26" i="21"/>
  <c r="I8" i="21"/>
  <c r="U143" i="21"/>
  <c r="K143" i="21"/>
  <c r="J143" i="21"/>
  <c r="W141" i="21"/>
  <c r="U6" i="21"/>
  <c r="V180" i="21"/>
  <c r="W180" i="21"/>
  <c r="W181" i="21"/>
  <c r="V181" i="21"/>
  <c r="I148" i="21" l="1"/>
  <c r="V145" i="21"/>
  <c r="W6" i="21"/>
  <c r="V6" i="21"/>
  <c r="W143" i="21"/>
  <c r="V143" i="21"/>
  <c r="V140" i="21" l="1"/>
  <c r="U173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Субвенції
41052300
41054100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<sst xmlns="http://schemas.openxmlformats.org/spreadsheetml/2006/main" count="446" uniqueCount="345">
  <si>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</si>
  <si>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</si>
  <si>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</si>
  <si>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</si>
  <si>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</si>
  <si>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</si>
  <si>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</si>
  <si>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</si>
  <si>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</si>
  <si>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</si>
  <si>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</si>
  <si>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</si>
  <si>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</si>
  <si>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</si>
  <si>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</si>
  <si>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</si>
  <si>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</si>
  <si>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</si>
  <si>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</si>
  <si>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</si>
  <si>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</si>
  <si>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</si>
  <si>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</si>
  <si>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</si>
  <si>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</si>
  <si>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</si>
  <si>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</si>
  <si>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</si>
  <si>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</si>
  <si>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</si>
  <si>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</si>
  <si>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</si>
  <si>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</si>
  <si>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</si>
  <si>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</si>
  <si>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</si>
  <si>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</si>
  <si>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</si>
  <si>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</si>
  <si>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</si>
  <si>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</si>
  <si>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</si>
  <si>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</si>
  <si>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</si>
  <si>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</si>
  <si>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</si>
  <si>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</si>
  <si>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</si>
  <si>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</si>
  <si>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</si>
  <si>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</si>
  <si>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</si>
  <si>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</si>
  <si>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</si>
  <si>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</si>
  <si>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</si>
  <si>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</si>
  <si>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</si>
  <si>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</si>
  <si>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</si>
  <si>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</si>
  <si>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</si>
  <si>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</si>
  <si>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</si>
  <si>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</si>
  <si>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</si>
  <si>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</si>
  <si>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</si>
  <si>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</si>
  <si>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</si>
  <si>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</si>
  <si>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</si>
  <si>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</si>
  <si>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</si>
  <si>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</si>
  <si>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</si>
  <si>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</si>
  <si>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</si>
  <si>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</si>
  <si>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</si>
  <si>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</si>
  <si>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</si>
  <si>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</si>
  <si>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</si>
  <si>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</si>
  <si>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</si>
  <si>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</si>
  <si>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</si>
  <si>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</si>
  <si>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</si>
  <si>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</si>
  <si>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</si>
  <si>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</si>
  <si>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</si>
  <si>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</si>
  <si>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</si>
  <si>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</si>
  <si>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</si>
  <si>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</si>
  <si>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</si>
  <si>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</si>
  <si>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</si>
  <si>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</si>
  <si>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</si>
  <si>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</si>
  <si>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</si>
  <si>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</si>
  <si>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</si>
  <si>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</si>
  <si>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</si>
  <si>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</si>
  <si>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</si>
  <si>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</si>
  <si>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</si>
  <si>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</si>
  <si>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</si>
  <si>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</si>
  <si>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</si>
  <si>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</si>
  <si>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</si>
  <si>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</si>
  <si>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</si>
  <si>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</si>
  <si>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</si>
  <si>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</si>
  <si>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</si>
  <si>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</si>
  <si>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</si>
  <si>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</si>
  <si>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</si>
  <si>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</si>
  <si>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</si>
  <si>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</si>
  <si>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</si>
  <si>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</si>
  <si>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</si>
  <si>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</si>
  <si>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</si>
  <si>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</si>
  <si>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</si>
  <si>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</si>
  <si>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</si>
  <si>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</si>
  <si>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</si>
  <si>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</si>
  <si>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</si>
  <si>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</si>
  <si>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</si>
  <si>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</si>
  <si>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</si>
  <si>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</si>
  <si>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</si>
  <si>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уточнений план  на рік, кошторисні призначення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</si>
  <si>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</si>
  <si>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</si>
  <si>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</si>
  <si>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</si>
  <si>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</si>
  <si>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</si>
  <si>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</si>
  <si>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</si>
  <si>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</si>
  <si>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</si>
  <si>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</si>
  <si>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</si>
  <si>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</si>
  <si>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</si>
  <si>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</si>
  <si>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</si>
  <si>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</si>
  <si>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</si>
  <si>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</si>
  <si>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</si>
  <si>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</si>
  <si>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</si>
  <si>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</si>
  <si>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</si>
  <si>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</si>
  <si>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</si>
  <si>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</si>
  <si>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</si>
  <si>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</si>
  <si>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</si>
  <si>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</si>
  <si>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</si>
  <si>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</si>
  <si>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</si>
  <si>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</si>
  <si>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</si>
  <si>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</si>
  <si>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</si>
  <si>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</si>
  <si>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</si>
  <si>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</si>
  <si>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</si>
  <si>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</si>
  <si>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</si>
  <si>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</si>
  <si>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</si>
  <si>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</si>
  <si>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</si>
  <si>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</si>
  <si>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</si>
  <si>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</si>
  <si>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</si>
  <si>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</si>
  <si>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</si>
  <si>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</si>
  <si>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</si>
  <si>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</si>
  <si>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</si>
  <si>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</si>
  <si>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</si>
  <si>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</si>
  <si>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</si>
  <si>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</si>
  <si>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</si>
  <si>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</si>
  <si>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(41052300) та субвенції з місцевого бюджету на здійснення заходів щодо соціально-економічного розвитку окремих територій за рахунок залишку коштів на 01.01.2019р. (41054100)- з Володимирецького р-ну для с.Заболоття на дитячий майданчик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</si>
  <si>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</si>
  <si>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</si>
  <si>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</si>
  <si>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</si>
  <si>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</si>
  <si>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</si>
  <si>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</si>
  <si>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</si>
  <si>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</si>
  <si>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</si>
  <si>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</si>
  <si>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</si>
  <si>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</si>
  <si>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</si>
  <si>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</si>
  <si>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</si>
  <si>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</si>
  <si>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</si>
  <si>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</si>
  <si>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</si>
  <si>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</si>
  <si>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</si>
  <si>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</si>
  <si>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</si>
  <si>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</si>
  <si>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</si>
  <si>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</si>
  <si>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</si>
  <si>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</si>
  <si>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7442</t>
  </si>
  <si>
    <t>Утримання та розвиток інших об'єктів транспортної інфраструктури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</si>
  <si>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</si>
  <si>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</si>
  <si>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</si>
  <si>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</si>
  <si>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</si>
  <si>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</si>
  <si>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</si>
  <si>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</si>
  <si>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</si>
  <si>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</si>
  <si>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</si>
  <si>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</si>
  <si>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</si>
  <si>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</si>
  <si>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</si>
  <si>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</si>
  <si>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</si>
  <si>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</si>
  <si>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</si>
  <si>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</si>
  <si>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</si>
  <si>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</si>
  <si>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</si>
  <si>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</si>
  <si>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</si>
  <si>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</si>
  <si>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</si>
  <si>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</si>
  <si>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</si>
  <si>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</si>
  <si>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</si>
  <si>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</si>
  <si>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</si>
  <si>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</si>
  <si>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</si>
  <si>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</si>
  <si>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</si>
  <si>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</si>
  <si>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</si>
  <si>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</si>
  <si>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</si>
  <si>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</si>
  <si>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</si>
  <si>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</si>
  <si>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</si>
  <si>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</si>
  <si>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</si>
  <si>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</si>
  <si>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</si>
  <si>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</si>
  <si>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</si>
  <si>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</si>
  <si>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</si>
  <si>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</si>
  <si>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</si>
  <si>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t>7324</t>
  </si>
  <si>
    <t>Будівництво установ та закладів культури</t>
  </si>
  <si>
    <t>1210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</si>
  <si>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</si>
  <si>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</si>
  <si>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</si>
  <si>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</si>
  <si>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без залишків ОС, ООП (для звірки з доходами)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</si>
  <si>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</si>
  <si>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</si>
  <si>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</si>
  <si>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</si>
  <si>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</si>
  <si>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</si>
  <si>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</si>
  <si>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</si>
  <si>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</si>
  <si>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</si>
  <si>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</si>
  <si>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 xml:space="preserve">у т.ч. за рахунок субвенції з державного бюджету місцевим бюджетам на здійснення заходів щодо соціально-економічного розвитку окремих територій (41034500)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</si>
  <si>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</si>
  <si>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</si>
  <si>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</si>
  <si>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</si>
  <si>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</si>
  <si>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</si>
  <si>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</si>
  <si>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</si>
  <si>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 xml:space="preserve">субв. з держ. бюджету місц.бюджетам на розвиток мережі ЦНАП (41035200) </t>
  </si>
  <si>
    <t>залишок ООП (41051700) - по заг.фонду</t>
  </si>
  <si>
    <t>затверджено на 01.09.2021</t>
  </si>
  <si>
    <t>виконано станом на 01.09.2021</t>
  </si>
  <si>
    <t xml:space="preserve">                Аналіз виконання бюджету Вараської міської територіальної громади по видатках та кредитуванню станом на 01.09.2021 року </t>
  </si>
  <si>
    <t>7000</t>
  </si>
  <si>
    <t>Економічна діяльність</t>
  </si>
  <si>
    <t>8000</t>
  </si>
  <si>
    <t>субвенція районному бюджету Вараського району для управління районом</t>
  </si>
  <si>
    <t>Головний спеціаліст бюджетного відділу</t>
  </si>
  <si>
    <t>Ірина ПАВЕЛЬЧУК</t>
  </si>
  <si>
    <t>Інша діяльність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</si>
</sst>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32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5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3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0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13" fillId="11" borderId="0" xfId="0" applyFont="1" applyFill="1" applyBorder="1" applyAlignment="1">
      <alignment horizontal="right" wrapText="1"/>
    </xf>
    <xf numFmtId="0" fontId="13" fillId="11" borderId="0" xfId="0" applyFont="1" applyFill="1" applyBorder="1" applyAlignment="1">
      <alignment wrapText="1"/>
    </xf>
    <xf numFmtId="0" fontId="13" fillId="11" borderId="3" xfId="0" applyFont="1" applyFill="1" applyBorder="1" applyAlignment="1">
      <alignment wrapText="1"/>
    </xf>
    <xf numFmtId="0" fontId="13" fillId="11" borderId="3" xfId="0" applyFont="1" applyFill="1" applyBorder="1"/>
    <xf numFmtId="0" fontId="14" fillId="11" borderId="0" xfId="0" applyFont="1" applyFill="1" applyBorder="1" applyAlignment="1">
      <alignment horizontal="right" wrapText="1"/>
    </xf>
    <xf numFmtId="0" fontId="14" fillId="11" borderId="0" xfId="0" applyFont="1" applyFill="1" applyBorder="1" applyAlignment="1">
      <alignment wrapText="1"/>
    </xf>
    <xf numFmtId="0" fontId="14" fillId="11" borderId="0" xfId="0" applyFont="1" applyFill="1" applyAlignment="1">
      <alignment wrapText="1"/>
    </xf>
    <xf numFmtId="0" fontId="14" fillId="11" borderId="0" xfId="0" applyFont="1" applyFill="1"/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2" fillId="15" borderId="0" xfId="0" applyNumberFormat="1" applyFont="1" applyFill="1" applyBorder="1" applyAlignment="1">
      <alignment horizontal="center" wrapText="1"/>
    </xf>
    <xf numFmtId="165" fontId="34" fillId="15" borderId="0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7" fillId="0" borderId="5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7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167" fontId="5" fillId="21" borderId="5" xfId="0" applyNumberFormat="1" applyFont="1" applyFill="1" applyBorder="1" applyAlignment="1">
      <alignment horizontal="center" wrapText="1"/>
    </xf>
    <xf numFmtId="167" fontId="22" fillId="21" borderId="5" xfId="0" applyNumberFormat="1" applyFont="1" applyFill="1" applyBorder="1" applyAlignment="1">
      <alignment horizontal="center" wrapText="1"/>
    </xf>
    <xf numFmtId="165" fontId="22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2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34" fillId="24" borderId="5" xfId="0" applyNumberFormat="1" applyFont="1" applyFill="1" applyBorder="1" applyAlignment="1">
      <alignment horizontal="center" wrapText="1"/>
    </xf>
    <xf numFmtId="165" fontId="34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34" fillId="24" borderId="5" xfId="0" applyNumberFormat="1" applyFont="1" applyFill="1" applyBorder="1" applyAlignment="1">
      <alignment horizontal="center" vertical="center" wrapText="1"/>
    </xf>
    <xf numFmtId="167" fontId="22" fillId="24" borderId="5" xfId="0" applyNumberFormat="1" applyFont="1" applyFill="1" applyBorder="1" applyAlignment="1">
      <alignment horizontal="center" wrapText="1"/>
    </xf>
    <xf numFmtId="165" fontId="22" fillId="24" borderId="5" xfId="0" applyNumberFormat="1" applyFont="1" applyFill="1" applyBorder="1" applyAlignment="1">
      <alignment horizontal="center" wrapText="1"/>
    </xf>
    <xf numFmtId="167" fontId="35" fillId="24" borderId="5" xfId="0" applyNumberFormat="1" applyFont="1" applyFill="1" applyBorder="1" applyAlignment="1">
      <alignment horizontal="center" wrapText="1"/>
    </xf>
    <xf numFmtId="0" fontId="13" fillId="23" borderId="0" xfId="0" applyFont="1" applyFill="1" applyBorder="1" applyAlignment="1">
      <alignment horizontal="right" wrapText="1"/>
    </xf>
    <xf numFmtId="0" fontId="13" fillId="23" borderId="0" xfId="0" applyFont="1" applyFill="1" applyBorder="1" applyAlignment="1">
      <alignment wrapText="1"/>
    </xf>
    <xf numFmtId="0" fontId="13" fillId="23" borderId="0" xfId="0" applyFont="1" applyFill="1" applyBorder="1"/>
    <xf numFmtId="167" fontId="33" fillId="3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67" fontId="38" fillId="0" borderId="0" xfId="0" applyNumberFormat="1" applyFont="1" applyFill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3" fillId="10" borderId="0" xfId="3" applyFont="1" applyFill="1" applyAlignment="1">
      <alignment textRotation="9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37" fillId="0" borderId="5" xfId="0" applyFont="1" applyFill="1" applyBorder="1" applyAlignment="1">
      <alignment vertical="center" wrapText="1"/>
    </xf>
    <xf numFmtId="0" fontId="37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/>
    </xf>
    <xf numFmtId="167" fontId="5" fillId="3" borderId="5" xfId="0" applyNumberFormat="1" applyFont="1" applyFill="1" applyBorder="1" applyAlignment="1">
      <alignment horizont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16" fillId="25" borderId="0" xfId="0" applyFont="1" applyFill="1" applyBorder="1" applyAlignment="1">
      <alignment horizontal="center" wrapText="1"/>
    </xf>
    <xf numFmtId="0" fontId="16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3" fillId="25" borderId="0" xfId="0" applyFont="1" applyFill="1" applyBorder="1" applyAlignment="1">
      <alignment horizontal="right" wrapText="1"/>
    </xf>
    <xf numFmtId="0" fontId="13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3" fillId="25" borderId="0" xfId="0" applyFont="1" applyFill="1"/>
    <xf numFmtId="0" fontId="13" fillId="25" borderId="3" xfId="0" applyFont="1" applyFill="1" applyBorder="1" applyAlignment="1">
      <alignment wrapText="1"/>
    </xf>
    <xf numFmtId="0" fontId="13" fillId="25" borderId="3" xfId="0" applyFont="1" applyFill="1" applyBorder="1"/>
    <xf numFmtId="0" fontId="13" fillId="26" borderId="0" xfId="0" applyFont="1" applyFill="1" applyBorder="1" applyAlignment="1">
      <alignment horizontal="right" wrapText="1"/>
    </xf>
    <xf numFmtId="0" fontId="13" fillId="26" borderId="0" xfId="0" applyFont="1" applyFill="1" applyBorder="1" applyAlignment="1">
      <alignment wrapText="1"/>
    </xf>
    <xf numFmtId="0" fontId="13" fillId="26" borderId="0" xfId="0" applyFont="1" applyFill="1" applyBorder="1"/>
    <xf numFmtId="167" fontId="39" fillId="0" borderId="0" xfId="0" applyNumberFormat="1" applyFont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0" xfId="0" applyFont="1" applyAlignment="1">
      <alignment horizontal="center"/>
    </xf>
    <xf numFmtId="0" fontId="41" fillId="6" borderId="0" xfId="0" applyFont="1" applyFill="1" applyAlignment="1">
      <alignment wrapText="1"/>
    </xf>
    <xf numFmtId="167" fontId="42" fillId="6" borderId="0" xfId="0" applyNumberFormat="1" applyFont="1" applyFill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/>
    <xf numFmtId="167" fontId="5" fillId="0" borderId="5" xfId="0" applyNumberFormat="1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justify" wrapText="1"/>
    </xf>
    <xf numFmtId="167" fontId="28" fillId="0" borderId="18" xfId="0" applyNumberFormat="1" applyFont="1" applyFill="1" applyBorder="1" applyAlignment="1">
      <alignment horizontal="center" wrapText="1"/>
    </xf>
    <xf numFmtId="0" fontId="24" fillId="0" borderId="20" xfId="0" applyFont="1" applyFill="1" applyBorder="1" applyAlignment="1"/>
    <xf numFmtId="49" fontId="24" fillId="0" borderId="5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 wrapText="1"/>
    </xf>
    <xf numFmtId="165" fontId="28" fillId="0" borderId="5" xfId="0" applyNumberFormat="1" applyFont="1" applyFill="1" applyBorder="1" applyAlignment="1">
      <alignment horizontal="center" wrapText="1"/>
    </xf>
    <xf numFmtId="165" fontId="28" fillId="0" borderId="21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/>
    <xf numFmtId="49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wrapText="1"/>
    </xf>
    <xf numFmtId="167" fontId="29" fillId="0" borderId="5" xfId="0" applyNumberFormat="1" applyFont="1" applyFill="1" applyBorder="1" applyAlignment="1" applyProtection="1">
      <alignment horizontal="center" wrapText="1"/>
      <protection locked="0"/>
    </xf>
    <xf numFmtId="10" fontId="29" fillId="0" borderId="5" xfId="0" applyNumberFormat="1" applyFont="1" applyFill="1" applyBorder="1" applyAlignment="1">
      <alignment horizontal="center" wrapText="1"/>
    </xf>
    <xf numFmtId="167" fontId="29" fillId="0" borderId="5" xfId="0" applyNumberFormat="1" applyFont="1" applyFill="1" applyBorder="1" applyAlignment="1">
      <alignment horizontal="center" wrapText="1"/>
    </xf>
    <xf numFmtId="165" fontId="29" fillId="0" borderId="21" xfId="0" applyNumberFormat="1" applyFont="1" applyFill="1" applyBorder="1" applyAlignment="1">
      <alignment horizontal="center" wrapText="1"/>
    </xf>
    <xf numFmtId="165" fontId="29" fillId="0" borderId="5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wrapText="1"/>
    </xf>
    <xf numFmtId="10" fontId="30" fillId="0" borderId="5" xfId="0" applyNumberFormat="1" applyFont="1" applyFill="1" applyBorder="1" applyAlignment="1">
      <alignment horizontal="center" wrapText="1"/>
    </xf>
    <xf numFmtId="165" fontId="30" fillId="0" borderId="21" xfId="0" applyNumberFormat="1" applyFont="1" applyFill="1" applyBorder="1" applyAlignment="1">
      <alignment horizontal="center" wrapText="1"/>
    </xf>
    <xf numFmtId="165" fontId="30" fillId="0" borderId="5" xfId="0" applyNumberFormat="1" applyFont="1" applyFill="1" applyBorder="1" applyAlignment="1">
      <alignment horizontal="center" wrapText="1"/>
    </xf>
    <xf numFmtId="168" fontId="29" fillId="0" borderId="5" xfId="0" applyNumberFormat="1" applyFont="1" applyFill="1" applyBorder="1" applyAlignment="1">
      <alignment horizontal="center" wrapText="1"/>
    </xf>
    <xf numFmtId="166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167" fontId="29" fillId="0" borderId="5" xfId="0" applyNumberFormat="1" applyFont="1" applyFill="1" applyBorder="1" applyAlignment="1" applyProtection="1">
      <alignment horizontal="center" wrapText="1"/>
    </xf>
    <xf numFmtId="1" fontId="25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49" fontId="25" fillId="0" borderId="5" xfId="0" applyNumberFormat="1" applyFont="1" applyFill="1" applyBorder="1" applyAlignment="1" applyProtection="1">
      <alignment horizontal="center" wrapText="1"/>
      <protection locked="0"/>
    </xf>
    <xf numFmtId="1" fontId="25" fillId="0" borderId="5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 wrapText="1"/>
    </xf>
    <xf numFmtId="164" fontId="30" fillId="0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/>
    <xf numFmtId="167" fontId="28" fillId="0" borderId="23" xfId="0" applyNumberFormat="1" applyFont="1" applyFill="1" applyBorder="1" applyAlignment="1" applyProtection="1">
      <alignment horizontal="center" wrapText="1"/>
    </xf>
    <xf numFmtId="167" fontId="28" fillId="0" borderId="23" xfId="0" applyNumberFormat="1" applyFont="1" applyFill="1" applyBorder="1" applyAlignment="1">
      <alignment horizontal="center" wrapText="1"/>
    </xf>
    <xf numFmtId="165" fontId="28" fillId="0" borderId="24" xfId="0" applyNumberFormat="1" applyFont="1" applyFill="1" applyBorder="1" applyAlignment="1">
      <alignment horizontal="center" wrapText="1"/>
    </xf>
    <xf numFmtId="167" fontId="28" fillId="0" borderId="20" xfId="0" applyNumberFormat="1" applyFont="1" applyFill="1" applyBorder="1" applyAlignment="1">
      <alignment horizontal="center" wrapText="1"/>
    </xf>
    <xf numFmtId="167" fontId="29" fillId="0" borderId="20" xfId="0" applyNumberFormat="1" applyFont="1" applyFill="1" applyBorder="1" applyAlignment="1">
      <alignment horizontal="center" wrapText="1"/>
    </xf>
    <xf numFmtId="167" fontId="30" fillId="0" borderId="20" xfId="0" applyNumberFormat="1" applyFont="1" applyFill="1" applyBorder="1" applyAlignment="1">
      <alignment horizontal="center" wrapText="1"/>
    </xf>
    <xf numFmtId="167" fontId="28" fillId="0" borderId="22" xfId="0" applyNumberFormat="1" applyFont="1" applyFill="1" applyBorder="1" applyAlignment="1" applyProtection="1">
      <alignment horizontal="center" wrapText="1"/>
    </xf>
    <xf numFmtId="167" fontId="28" fillId="0" borderId="22" xfId="0" applyNumberFormat="1" applyFont="1" applyFill="1" applyBorder="1" applyAlignment="1">
      <alignment horizontal="center" wrapText="1"/>
    </xf>
    <xf numFmtId="167" fontId="28" fillId="3" borderId="17" xfId="0" applyNumberFormat="1" applyFont="1" applyFill="1" applyBorder="1" applyAlignment="1">
      <alignment horizontal="center" wrapText="1"/>
    </xf>
    <xf numFmtId="167" fontId="28" fillId="12" borderId="18" xfId="0" applyNumberFormat="1" applyFont="1" applyFill="1" applyBorder="1" applyAlignment="1">
      <alignment horizontal="center" wrapText="1"/>
    </xf>
    <xf numFmtId="167" fontId="28" fillId="3" borderId="18" xfId="0" applyNumberFormat="1" applyFont="1" applyFill="1" applyBorder="1" applyAlignment="1">
      <alignment horizontal="center" wrapText="1"/>
    </xf>
    <xf numFmtId="165" fontId="28" fillId="3" borderId="19" xfId="0" applyNumberFormat="1" applyFont="1" applyFill="1" applyBorder="1" applyAlignment="1">
      <alignment horizontal="center" wrapText="1"/>
    </xf>
    <xf numFmtId="167" fontId="28" fillId="25" borderId="20" xfId="0" applyNumberFormat="1" applyFont="1" applyFill="1" applyBorder="1" applyAlignment="1">
      <alignment horizontal="center" wrapText="1"/>
    </xf>
    <xf numFmtId="167" fontId="28" fillId="25" borderId="5" xfId="0" applyNumberFormat="1" applyFont="1" applyFill="1" applyBorder="1" applyAlignment="1">
      <alignment horizontal="center" wrapText="1"/>
    </xf>
    <xf numFmtId="167" fontId="28" fillId="12" borderId="5" xfId="0" applyNumberFormat="1" applyFont="1" applyFill="1" applyBorder="1" applyAlignment="1">
      <alignment horizontal="center" wrapText="1"/>
    </xf>
    <xf numFmtId="165" fontId="28" fillId="25" borderId="21" xfId="0" applyNumberFormat="1" applyFont="1" applyFill="1" applyBorder="1" applyAlignment="1">
      <alignment horizontal="center" wrapText="1"/>
    </xf>
    <xf numFmtId="167" fontId="28" fillId="3" borderId="20" xfId="0" applyNumberFormat="1" applyFont="1" applyFill="1" applyBorder="1" applyAlignment="1">
      <alignment horizontal="center" wrapText="1"/>
    </xf>
    <xf numFmtId="167" fontId="28" fillId="3" borderId="5" xfId="0" applyNumberFormat="1" applyFont="1" applyFill="1" applyBorder="1" applyAlignment="1">
      <alignment horizontal="center" wrapText="1"/>
    </xf>
    <xf numFmtId="167" fontId="29" fillId="3" borderId="5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>
      <alignment horizontal="center" wrapText="1"/>
    </xf>
    <xf numFmtId="167" fontId="30" fillId="11" borderId="20" xfId="0" applyNumberFormat="1" applyFont="1" applyFill="1" applyBorder="1" applyAlignment="1">
      <alignment horizontal="center" wrapText="1"/>
    </xf>
    <xf numFmtId="167" fontId="30" fillId="11" borderId="5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>
      <alignment horizontal="center" wrapText="1"/>
    </xf>
    <xf numFmtId="165" fontId="30" fillId="11" borderId="21" xfId="0" applyNumberFormat="1" applyFont="1" applyFill="1" applyBorder="1" applyAlignment="1">
      <alignment horizontal="center" wrapText="1"/>
    </xf>
    <xf numFmtId="167" fontId="29" fillId="3" borderId="20" xfId="0" applyNumberFormat="1" applyFont="1" applyFill="1" applyBorder="1" applyAlignment="1">
      <alignment horizontal="center" wrapText="1"/>
    </xf>
    <xf numFmtId="167" fontId="30" fillId="3" borderId="20" xfId="0" applyNumberFormat="1" applyFont="1" applyFill="1" applyBorder="1" applyAlignment="1">
      <alignment horizontal="center" wrapText="1"/>
    </xf>
    <xf numFmtId="167" fontId="30" fillId="3" borderId="5" xfId="0" applyNumberFormat="1" applyFont="1" applyFill="1" applyBorder="1" applyAlignment="1">
      <alignment horizontal="center" wrapText="1"/>
    </xf>
    <xf numFmtId="164" fontId="30" fillId="11" borderId="20" xfId="0" applyNumberFormat="1" applyFont="1" applyFill="1" applyBorder="1" applyAlignment="1">
      <alignment horizontal="center" wrapText="1"/>
    </xf>
    <xf numFmtId="164" fontId="30" fillId="11" borderId="5" xfId="0" applyNumberFormat="1" applyFont="1" applyFill="1" applyBorder="1" applyAlignment="1">
      <alignment horizontal="center" wrapText="1"/>
    </xf>
    <xf numFmtId="164" fontId="30" fillId="12" borderId="5" xfId="0" applyNumberFormat="1" applyFont="1" applyFill="1" applyBorder="1" applyAlignment="1">
      <alignment horizontal="center" wrapText="1"/>
    </xf>
    <xf numFmtId="164" fontId="30" fillId="25" borderId="20" xfId="0" applyNumberFormat="1" applyFont="1" applyFill="1" applyBorder="1" applyAlignment="1">
      <alignment horizontal="center" wrapText="1"/>
    </xf>
    <xf numFmtId="164" fontId="30" fillId="25" borderId="5" xfId="0" applyNumberFormat="1" applyFont="1" applyFill="1" applyBorder="1" applyAlignment="1">
      <alignment horizontal="center" wrapText="1"/>
    </xf>
    <xf numFmtId="167" fontId="30" fillId="25" borderId="5" xfId="0" applyNumberFormat="1" applyFont="1" applyFill="1" applyBorder="1" applyAlignment="1">
      <alignment horizontal="center" wrapText="1"/>
    </xf>
    <xf numFmtId="165" fontId="30" fillId="25" borderId="21" xfId="0" applyNumberFormat="1" applyFont="1" applyFill="1" applyBorder="1" applyAlignment="1">
      <alignment horizontal="center" wrapText="1"/>
    </xf>
    <xf numFmtId="167" fontId="29" fillId="25" borderId="20" xfId="0" applyNumberFormat="1" applyFont="1" applyFill="1" applyBorder="1" applyAlignment="1">
      <alignment horizontal="center" wrapText="1"/>
    </xf>
    <xf numFmtId="167" fontId="29" fillId="25" borderId="5" xfId="0" applyNumberFormat="1" applyFont="1" applyFill="1" applyBorder="1" applyAlignment="1">
      <alignment horizontal="center" wrapText="1"/>
    </xf>
    <xf numFmtId="165" fontId="29" fillId="25" borderId="21" xfId="0" applyNumberFormat="1" applyFont="1" applyFill="1" applyBorder="1" applyAlignment="1">
      <alignment horizontal="center" wrapText="1"/>
    </xf>
    <xf numFmtId="167" fontId="30" fillId="25" borderId="20" xfId="0" applyNumberFormat="1" applyFont="1" applyFill="1" applyBorder="1" applyAlignment="1">
      <alignment horizontal="center" wrapText="1"/>
    </xf>
    <xf numFmtId="165" fontId="29" fillId="11" borderId="21" xfId="0" applyNumberFormat="1" applyFont="1" applyFill="1" applyBorder="1" applyAlignment="1">
      <alignment horizontal="center" wrapText="1"/>
    </xf>
    <xf numFmtId="167" fontId="30" fillId="4" borderId="20" xfId="0" applyNumberFormat="1" applyFont="1" applyFill="1" applyBorder="1" applyAlignment="1">
      <alignment horizontal="center" wrapText="1"/>
    </xf>
    <xf numFmtId="167" fontId="30" fillId="4" borderId="5" xfId="0" applyNumberFormat="1" applyFont="1" applyFill="1" applyBorder="1" applyAlignment="1">
      <alignment horizontal="center" wrapText="1"/>
    </xf>
    <xf numFmtId="167" fontId="28" fillId="11" borderId="5" xfId="0" applyNumberFormat="1" applyFont="1" applyFill="1" applyBorder="1" applyAlignment="1">
      <alignment horizontal="center" wrapText="1"/>
    </xf>
    <xf numFmtId="167" fontId="28" fillId="4" borderId="5" xfId="0" applyNumberFormat="1" applyFont="1" applyFill="1" applyBorder="1" applyAlignment="1">
      <alignment horizontal="center" wrapText="1"/>
    </xf>
    <xf numFmtId="165" fontId="28" fillId="2" borderId="21" xfId="0" applyNumberFormat="1" applyFont="1" applyFill="1" applyBorder="1" applyAlignment="1">
      <alignment horizontal="center" wrapText="1"/>
    </xf>
    <xf numFmtId="167" fontId="30" fillId="23" borderId="20" xfId="0" applyNumberFormat="1" applyFont="1" applyFill="1" applyBorder="1" applyAlignment="1">
      <alignment horizontal="center" wrapText="1"/>
    </xf>
    <xf numFmtId="167" fontId="30" fillId="23" borderId="5" xfId="0" applyNumberFormat="1" applyFont="1" applyFill="1" applyBorder="1" applyAlignment="1">
      <alignment horizontal="center" wrapText="1"/>
    </xf>
    <xf numFmtId="165" fontId="30" fillId="23" borderId="21" xfId="0" applyNumberFormat="1" applyFont="1" applyFill="1" applyBorder="1" applyAlignment="1">
      <alignment horizontal="center" wrapText="1"/>
    </xf>
    <xf numFmtId="167" fontId="31" fillId="12" borderId="5" xfId="0" applyNumberFormat="1" applyFont="1" applyFill="1" applyBorder="1" applyAlignment="1">
      <alignment horizontal="center" wrapText="1"/>
    </xf>
    <xf numFmtId="165" fontId="30" fillId="4" borderId="21" xfId="0" applyNumberFormat="1" applyFont="1" applyFill="1" applyBorder="1" applyAlignment="1">
      <alignment horizontal="center" wrapText="1"/>
    </xf>
    <xf numFmtId="167" fontId="28" fillId="3" borderId="23" xfId="0" applyNumberFormat="1" applyFont="1" applyFill="1" applyBorder="1" applyAlignment="1">
      <alignment horizontal="center" wrapText="1"/>
    </xf>
    <xf numFmtId="167" fontId="28" fillId="12" borderId="23" xfId="0" applyNumberFormat="1" applyFont="1" applyFill="1" applyBorder="1" applyAlignment="1">
      <alignment horizontal="center" wrapText="1"/>
    </xf>
    <xf numFmtId="165" fontId="28" fillId="2" borderId="24" xfId="0" applyNumberFormat="1" applyFont="1" applyFill="1" applyBorder="1" applyAlignment="1">
      <alignment horizontal="center" wrapText="1"/>
    </xf>
    <xf numFmtId="165" fontId="28" fillId="3" borderId="21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  <protection locked="0"/>
    </xf>
    <xf numFmtId="165" fontId="29" fillId="3" borderId="21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 applyProtection="1">
      <alignment horizontal="center" wrapText="1"/>
      <protection locked="0"/>
    </xf>
    <xf numFmtId="167" fontId="31" fillId="11" borderId="5" xfId="0" applyNumberFormat="1" applyFont="1" applyFill="1" applyBorder="1" applyAlignment="1">
      <alignment horizontal="center" wrapText="1"/>
    </xf>
    <xf numFmtId="165" fontId="28" fillId="11" borderId="21" xfId="0" applyNumberFormat="1" applyFont="1" applyFill="1" applyBorder="1" applyAlignment="1">
      <alignment horizontal="center" wrapText="1"/>
    </xf>
    <xf numFmtId="0" fontId="30" fillId="11" borderId="20" xfId="0" applyFont="1" applyFill="1" applyBorder="1" applyAlignment="1">
      <alignment horizontal="center" wrapText="1"/>
    </xf>
    <xf numFmtId="0" fontId="30" fillId="11" borderId="5" xfId="0" applyFont="1" applyFill="1" applyBorder="1" applyAlignment="1">
      <alignment horizontal="center" wrapText="1"/>
    </xf>
    <xf numFmtId="0" fontId="30" fillId="12" borderId="5" xfId="0" applyFont="1" applyFill="1" applyBorder="1" applyAlignment="1">
      <alignment horizontal="center" wrapText="1"/>
    </xf>
    <xf numFmtId="164" fontId="29" fillId="25" borderId="5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 applyProtection="1">
      <alignment horizontal="center" wrapText="1"/>
    </xf>
    <xf numFmtId="167" fontId="28" fillId="12" borderId="5" xfId="0" applyNumberFormat="1" applyFont="1" applyFill="1" applyBorder="1" applyAlignment="1" applyProtection="1">
      <alignment horizontal="center" wrapText="1"/>
      <protection locked="0"/>
    </xf>
    <xf numFmtId="167" fontId="28" fillId="23" borderId="5" xfId="0" applyNumberFormat="1" applyFont="1" applyFill="1" applyBorder="1" applyAlignment="1">
      <alignment horizontal="center" wrapText="1"/>
    </xf>
    <xf numFmtId="167" fontId="28" fillId="3" borderId="23" xfId="0" applyNumberFormat="1" applyFont="1" applyFill="1" applyBorder="1" applyAlignment="1" applyProtection="1">
      <alignment horizontal="center" wrapText="1"/>
    </xf>
    <xf numFmtId="167" fontId="28" fillId="12" borderId="23" xfId="0" applyNumberFormat="1" applyFont="1" applyFill="1" applyBorder="1" applyAlignment="1" applyProtection="1">
      <alignment horizontal="center" wrapText="1"/>
    </xf>
    <xf numFmtId="167" fontId="28" fillId="3" borderId="25" xfId="0" applyNumberFormat="1" applyFont="1" applyFill="1" applyBorder="1" applyAlignment="1">
      <alignment horizontal="center" wrapText="1"/>
    </xf>
    <xf numFmtId="165" fontId="28" fillId="3" borderId="18" xfId="0" applyNumberFormat="1" applyFont="1" applyFill="1" applyBorder="1" applyAlignment="1">
      <alignment horizontal="center" wrapText="1"/>
    </xf>
    <xf numFmtId="167" fontId="28" fillId="25" borderId="26" xfId="0" applyNumberFormat="1" applyFont="1" applyFill="1" applyBorder="1" applyAlignment="1">
      <alignment horizontal="center" wrapText="1"/>
    </xf>
    <xf numFmtId="165" fontId="28" fillId="25" borderId="5" xfId="0" applyNumberFormat="1" applyFont="1" applyFill="1" applyBorder="1" applyAlignment="1">
      <alignment horizontal="center" wrapText="1"/>
    </xf>
    <xf numFmtId="167" fontId="28" fillId="3" borderId="26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 applyProtection="1">
      <alignment horizontal="center" wrapText="1"/>
      <protection locked="0"/>
    </xf>
    <xf numFmtId="164" fontId="29" fillId="12" borderId="5" xfId="0" applyNumberFormat="1" applyFont="1" applyFill="1" applyBorder="1" applyAlignment="1" applyProtection="1">
      <alignment horizontal="center" wrapText="1"/>
      <protection locked="0"/>
    </xf>
    <xf numFmtId="167" fontId="30" fillId="11" borderId="26" xfId="0" applyNumberFormat="1" applyFont="1" applyFill="1" applyBorder="1" applyAlignment="1" applyProtection="1">
      <alignment horizontal="center" wrapText="1"/>
      <protection locked="0"/>
    </xf>
    <xf numFmtId="167" fontId="30" fillId="11" borderId="5" xfId="0" applyNumberFormat="1" applyFont="1" applyFill="1" applyBorder="1" applyAlignment="1" applyProtection="1">
      <alignment horizontal="center" wrapText="1"/>
      <protection locked="0"/>
    </xf>
    <xf numFmtId="164" fontId="30" fillId="12" borderId="5" xfId="0" applyNumberFormat="1" applyFont="1" applyFill="1" applyBorder="1" applyAlignment="1" applyProtection="1">
      <alignment horizontal="center" wrapText="1"/>
      <protection locked="0"/>
    </xf>
    <xf numFmtId="10" fontId="30" fillId="11" borderId="5" xfId="0" applyNumberFormat="1" applyFont="1" applyFill="1" applyBorder="1" applyAlignment="1">
      <alignment horizontal="center" wrapText="1"/>
    </xf>
    <xf numFmtId="165" fontId="30" fillId="11" borderId="5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>
      <alignment horizontal="center" wrapText="1"/>
    </xf>
    <xf numFmtId="164" fontId="29" fillId="12" borderId="5" xfId="0" applyNumberFormat="1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 applyProtection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</xf>
    <xf numFmtId="167" fontId="30" fillId="11" borderId="26" xfId="0" applyNumberFormat="1" applyFont="1" applyFill="1" applyBorder="1" applyAlignment="1" applyProtection="1">
      <alignment horizontal="center" wrapText="1"/>
    </xf>
    <xf numFmtId="167" fontId="30" fillId="11" borderId="5" xfId="0" applyNumberFormat="1" applyFont="1" applyFill="1" applyBorder="1" applyAlignment="1" applyProtection="1">
      <alignment horizontal="center" wrapText="1"/>
    </xf>
    <xf numFmtId="168" fontId="30" fillId="11" borderId="5" xfId="0" applyNumberFormat="1" applyFont="1" applyFill="1" applyBorder="1" applyAlignment="1">
      <alignment horizontal="center" wrapText="1"/>
    </xf>
    <xf numFmtId="167" fontId="29" fillId="3" borderId="26" xfId="0" applyNumberFormat="1" applyFont="1" applyFill="1" applyBorder="1" applyAlignment="1" applyProtection="1">
      <alignment horizontal="center" wrapText="1"/>
    </xf>
    <xf numFmtId="167" fontId="29" fillId="3" borderId="5" xfId="0" applyNumberFormat="1" applyFont="1" applyFill="1" applyBorder="1" applyAlignment="1" applyProtection="1">
      <alignment horizontal="center" wrapText="1"/>
    </xf>
    <xf numFmtId="167" fontId="30" fillId="3" borderId="26" xfId="0" applyNumberFormat="1" applyFont="1" applyFill="1" applyBorder="1" applyAlignment="1" applyProtection="1">
      <alignment horizontal="center" wrapText="1"/>
    </xf>
    <xf numFmtId="167" fontId="30" fillId="3" borderId="5" xfId="0" applyNumberFormat="1" applyFont="1" applyFill="1" applyBorder="1" applyAlignment="1" applyProtection="1">
      <alignment horizontal="center" wrapText="1"/>
    </xf>
    <xf numFmtId="165" fontId="30" fillId="3" borderId="21" xfId="0" applyNumberFormat="1" applyFont="1" applyFill="1" applyBorder="1" applyAlignment="1">
      <alignment horizontal="center" wrapText="1"/>
    </xf>
    <xf numFmtId="167" fontId="30" fillId="11" borderId="26" xfId="0" applyNumberFormat="1" applyFont="1" applyFill="1" applyBorder="1" applyAlignment="1">
      <alignment horizontal="center" wrapText="1"/>
    </xf>
    <xf numFmtId="164" fontId="30" fillId="11" borderId="26" xfId="0" applyNumberFormat="1" applyFont="1" applyFill="1" applyBorder="1" applyAlignment="1">
      <alignment horizontal="center" wrapText="1"/>
    </xf>
    <xf numFmtId="0" fontId="30" fillId="11" borderId="26" xfId="0" applyFont="1" applyFill="1" applyBorder="1" applyAlignment="1">
      <alignment horizontal="center" wrapText="1"/>
    </xf>
    <xf numFmtId="167" fontId="30" fillId="25" borderId="26" xfId="0" applyNumberFormat="1" applyFont="1" applyFill="1" applyBorder="1" applyAlignment="1">
      <alignment horizontal="center" wrapText="1"/>
    </xf>
    <xf numFmtId="165" fontId="30" fillId="25" borderId="5" xfId="0" applyNumberFormat="1" applyFont="1" applyFill="1" applyBorder="1" applyAlignment="1">
      <alignment horizontal="center" wrapText="1"/>
    </xf>
    <xf numFmtId="167" fontId="29" fillId="25" borderId="26" xfId="0" applyNumberFormat="1" applyFont="1" applyFill="1" applyBorder="1" applyAlignment="1" applyProtection="1">
      <alignment horizontal="center" wrapText="1"/>
    </xf>
    <xf numFmtId="167" fontId="29" fillId="25" borderId="5" xfId="0" applyNumberFormat="1" applyFont="1" applyFill="1" applyBorder="1" applyAlignment="1" applyProtection="1">
      <alignment horizontal="center" wrapText="1"/>
    </xf>
    <xf numFmtId="165" fontId="29" fillId="25" borderId="5" xfId="0" applyNumberFormat="1" applyFont="1" applyFill="1" applyBorder="1" applyAlignment="1">
      <alignment horizontal="center" wrapText="1"/>
    </xf>
    <xf numFmtId="167" fontId="44" fillId="12" borderId="5" xfId="0" applyNumberFormat="1" applyFont="1" applyFill="1" applyBorder="1" applyAlignment="1" applyProtection="1">
      <alignment horizontal="center" wrapText="1"/>
    </xf>
    <xf numFmtId="167" fontId="43" fillId="12" borderId="5" xfId="0" applyNumberFormat="1" applyFont="1" applyFill="1" applyBorder="1" applyAlignment="1" applyProtection="1">
      <alignment horizontal="center" wrapText="1"/>
    </xf>
    <xf numFmtId="10" fontId="30" fillId="25" borderId="5" xfId="0" applyNumberFormat="1" applyFont="1" applyFill="1" applyBorder="1" applyAlignment="1">
      <alignment horizontal="center" wrapText="1"/>
    </xf>
    <xf numFmtId="167" fontId="29" fillId="3" borderId="26" xfId="0" applyNumberFormat="1" applyFont="1" applyFill="1" applyBorder="1" applyAlignment="1">
      <alignment horizontal="center" wrapText="1"/>
    </xf>
    <xf numFmtId="167" fontId="30" fillId="4" borderId="26" xfId="0" applyNumberFormat="1" applyFont="1" applyFill="1" applyBorder="1" applyAlignment="1">
      <alignment horizontal="center" wrapText="1"/>
    </xf>
    <xf numFmtId="10" fontId="30" fillId="4" borderId="5" xfId="0" applyNumberFormat="1" applyFont="1" applyFill="1" applyBorder="1" applyAlignment="1">
      <alignment horizontal="center" wrapText="1"/>
    </xf>
    <xf numFmtId="165" fontId="29" fillId="11" borderId="5" xfId="0" applyNumberFormat="1" applyFont="1" applyFill="1" applyBorder="1" applyAlignment="1">
      <alignment horizontal="center" wrapText="1"/>
    </xf>
    <xf numFmtId="167" fontId="29" fillId="11" borderId="5" xfId="0" applyNumberFormat="1" applyFont="1" applyFill="1" applyBorder="1" applyAlignment="1">
      <alignment horizontal="center" wrapText="1"/>
    </xf>
    <xf numFmtId="165" fontId="28" fillId="2" borderId="5" xfId="0" applyNumberFormat="1" applyFont="1" applyFill="1" applyBorder="1" applyAlignment="1">
      <alignment horizontal="center" wrapText="1"/>
    </xf>
    <xf numFmtId="167" fontId="28" fillId="2" borderId="5" xfId="0" applyNumberFormat="1" applyFont="1" applyFill="1" applyBorder="1" applyAlignment="1">
      <alignment horizontal="center" wrapText="1"/>
    </xf>
    <xf numFmtId="167" fontId="30" fillId="4" borderId="26" xfId="0" applyNumberFormat="1" applyFont="1" applyFill="1" applyBorder="1" applyAlignment="1" applyProtection="1">
      <alignment horizontal="center" wrapText="1"/>
    </xf>
    <xf numFmtId="167" fontId="30" fillId="4" borderId="5" xfId="0" applyNumberFormat="1" applyFont="1" applyFill="1" applyBorder="1" applyAlignment="1" applyProtection="1">
      <alignment horizontal="center" wrapText="1"/>
    </xf>
    <xf numFmtId="165" fontId="30" fillId="4" borderId="5" xfId="0" applyNumberFormat="1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 applyProtection="1">
      <alignment horizontal="center" wrapText="1"/>
      <protection locked="0"/>
    </xf>
    <xf numFmtId="167" fontId="30" fillId="23" borderId="26" xfId="0" applyNumberFormat="1" applyFont="1" applyFill="1" applyBorder="1" applyAlignment="1" applyProtection="1">
      <alignment horizontal="center" wrapText="1"/>
      <protection locked="0"/>
    </xf>
    <xf numFmtId="167" fontId="30" fillId="23" borderId="5" xfId="0" applyNumberFormat="1" applyFont="1" applyFill="1" applyBorder="1" applyAlignment="1" applyProtection="1">
      <alignment horizontal="center" wrapText="1"/>
      <protection locked="0"/>
    </xf>
    <xf numFmtId="10" fontId="30" fillId="23" borderId="5" xfId="4" applyNumberFormat="1" applyFont="1" applyFill="1" applyBorder="1" applyAlignment="1">
      <alignment horizontal="center" wrapText="1"/>
    </xf>
    <xf numFmtId="165" fontId="30" fillId="23" borderId="5" xfId="0" applyNumberFormat="1" applyFont="1" applyFill="1" applyBorder="1" applyAlignment="1">
      <alignment horizontal="center" wrapText="1"/>
    </xf>
    <xf numFmtId="167" fontId="31" fillId="12" borderId="5" xfId="0" applyNumberFormat="1" applyFont="1" applyFill="1" applyBorder="1" applyAlignment="1" applyProtection="1">
      <alignment horizontal="center" wrapText="1"/>
      <protection locked="0"/>
    </xf>
    <xf numFmtId="167" fontId="30" fillId="4" borderId="26" xfId="0" applyNumberFormat="1" applyFont="1" applyFill="1" applyBorder="1" applyAlignment="1" applyProtection="1">
      <alignment horizontal="center" wrapText="1"/>
      <protection locked="0"/>
    </xf>
    <xf numFmtId="167" fontId="30" fillId="4" borderId="5" xfId="0" applyNumberFormat="1" applyFont="1" applyFill="1" applyBorder="1" applyAlignment="1" applyProtection="1">
      <alignment horizontal="center" wrapText="1"/>
      <protection locked="0"/>
    </xf>
    <xf numFmtId="165" fontId="30" fillId="2" borderId="5" xfId="0" applyNumberFormat="1" applyFont="1" applyFill="1" applyBorder="1" applyAlignment="1">
      <alignment horizontal="center" wrapText="1"/>
    </xf>
    <xf numFmtId="167" fontId="30" fillId="2" borderId="5" xfId="0" applyNumberFormat="1" applyFont="1" applyFill="1" applyBorder="1" applyAlignment="1">
      <alignment horizontal="center" wrapText="1"/>
    </xf>
    <xf numFmtId="167" fontId="28" fillId="0" borderId="27" xfId="0" applyNumberFormat="1" applyFont="1" applyFill="1" applyBorder="1" applyAlignment="1" applyProtection="1">
      <alignment horizontal="center" wrapText="1"/>
    </xf>
    <xf numFmtId="165" fontId="28" fillId="2" borderId="23" xfId="0" applyNumberFormat="1" applyFont="1" applyFill="1" applyBorder="1" applyAlignment="1">
      <alignment horizontal="center" wrapText="1"/>
    </xf>
    <xf numFmtId="167" fontId="28" fillId="2" borderId="23" xfId="0" applyNumberFormat="1" applyFont="1" applyFill="1" applyBorder="1" applyAlignment="1">
      <alignment horizontal="center" wrapText="1"/>
    </xf>
    <xf numFmtId="0" fontId="23" fillId="3" borderId="17" xfId="0" applyFont="1" applyFill="1" applyBorder="1" applyAlignment="1"/>
    <xf numFmtId="0" fontId="23" fillId="3" borderId="18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 wrapText="1"/>
    </xf>
    <xf numFmtId="0" fontId="24" fillId="25" borderId="20" xfId="0" applyFont="1" applyFill="1" applyBorder="1" applyAlignment="1"/>
    <xf numFmtId="49" fontId="24" fillId="25" borderId="5" xfId="0" applyNumberFormat="1" applyFont="1" applyFill="1" applyBorder="1" applyAlignment="1">
      <alignment horizontal="center"/>
    </xf>
    <xf numFmtId="0" fontId="24" fillId="25" borderId="6" xfId="0" applyFont="1" applyFill="1" applyBorder="1" applyAlignment="1" applyProtection="1">
      <alignment horizontal="justify" wrapText="1"/>
      <protection locked="0"/>
    </xf>
    <xf numFmtId="0" fontId="24" fillId="3" borderId="20" xfId="0" applyFont="1" applyFill="1" applyBorder="1" applyAlignment="1"/>
    <xf numFmtId="49" fontId="24" fillId="3" borderId="5" xfId="0" applyNumberFormat="1" applyFont="1" applyFill="1" applyBorder="1" applyAlignment="1">
      <alignment horizontal="center"/>
    </xf>
    <xf numFmtId="0" fontId="24" fillId="3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 wrapText="1"/>
    </xf>
    <xf numFmtId="0" fontId="23" fillId="0" borderId="6" xfId="0" applyFont="1" applyFill="1" applyBorder="1" applyAlignment="1">
      <alignment horizontal="justify" wrapText="1"/>
    </xf>
    <xf numFmtId="0" fontId="25" fillId="11" borderId="20" xfId="0" applyFont="1" applyFill="1" applyBorder="1" applyAlignment="1"/>
    <xf numFmtId="49" fontId="25" fillId="11" borderId="5" xfId="0" applyNumberFormat="1" applyFont="1" applyFill="1" applyBorder="1" applyAlignment="1">
      <alignment horizontal="center"/>
    </xf>
    <xf numFmtId="49" fontId="25" fillId="11" borderId="5" xfId="0" applyNumberFormat="1" applyFont="1" applyFill="1" applyBorder="1" applyAlignment="1">
      <alignment horizontal="center" wrapText="1"/>
    </xf>
    <xf numFmtId="0" fontId="20" fillId="11" borderId="6" xfId="0" applyFont="1" applyFill="1" applyBorder="1" applyAlignment="1" applyProtection="1">
      <alignment horizontal="justify" wrapText="1"/>
      <protection locked="0"/>
    </xf>
    <xf numFmtId="49" fontId="23" fillId="0" borderId="6" xfId="0" applyNumberFormat="1" applyFont="1" applyFill="1" applyBorder="1" applyAlignment="1">
      <alignment horizontal="justify" wrapText="1"/>
    </xf>
    <xf numFmtId="0" fontId="20" fillId="11" borderId="6" xfId="0" applyFont="1" applyFill="1" applyBorder="1" applyAlignment="1">
      <alignment horizontal="justify" wrapText="1"/>
    </xf>
    <xf numFmtId="49" fontId="23" fillId="0" borderId="6" xfId="0" applyNumberFormat="1" applyFont="1" applyFill="1" applyBorder="1" applyAlignment="1" applyProtection="1">
      <alignment horizontal="justify" wrapText="1"/>
      <protection locked="0"/>
    </xf>
    <xf numFmtId="0" fontId="23" fillId="0" borderId="6" xfId="0" applyFont="1" applyBorder="1" applyAlignment="1">
      <alignment horizontal="justify" wrapText="1"/>
    </xf>
    <xf numFmtId="0" fontId="24" fillId="2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horizontal="justify" wrapText="1"/>
      <protection locked="0"/>
    </xf>
    <xf numFmtId="166" fontId="25" fillId="11" borderId="5" xfId="0" applyNumberFormat="1" applyFont="1" applyFill="1" applyBorder="1" applyAlignment="1">
      <alignment horizontal="center"/>
    </xf>
    <xf numFmtId="0" fontId="23" fillId="3" borderId="20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49" fontId="23" fillId="3" borderId="6" xfId="0" applyNumberFormat="1" applyFont="1" applyFill="1" applyBorder="1" applyAlignment="1" applyProtection="1">
      <alignment horizontal="justify" wrapText="1"/>
      <protection locked="0"/>
    </xf>
    <xf numFmtId="0" fontId="25" fillId="3" borderId="20" xfId="0" applyFont="1" applyFill="1" applyBorder="1" applyAlignment="1"/>
    <xf numFmtId="49" fontId="25" fillId="3" borderId="5" xfId="0" applyNumberFormat="1" applyFont="1" applyFill="1" applyBorder="1" applyAlignment="1" applyProtection="1">
      <alignment horizontal="center" wrapText="1"/>
      <protection locked="0"/>
    </xf>
    <xf numFmtId="49" fontId="25" fillId="3" borderId="6" xfId="0" applyNumberFormat="1" applyFont="1" applyFill="1" applyBorder="1" applyAlignment="1" applyProtection="1">
      <alignment horizontal="justify" wrapText="1"/>
      <protection locked="0"/>
    </xf>
    <xf numFmtId="49" fontId="25" fillId="11" borderId="5" xfId="0" applyNumberFormat="1" applyFont="1" applyFill="1" applyBorder="1" applyAlignment="1" applyProtection="1">
      <alignment horizontal="center" wrapText="1"/>
      <protection locked="0"/>
    </xf>
    <xf numFmtId="0" fontId="25" fillId="11" borderId="20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49" fontId="25" fillId="25" borderId="5" xfId="0" applyNumberFormat="1" applyFont="1" applyFill="1" applyBorder="1" applyAlignment="1" applyProtection="1">
      <alignment horizontal="center" wrapText="1"/>
      <protection locked="0"/>
    </xf>
    <xf numFmtId="1" fontId="25" fillId="25" borderId="5" xfId="0" applyNumberFormat="1" applyFont="1" applyFill="1" applyBorder="1" applyAlignment="1" applyProtection="1">
      <alignment horizontal="center" wrapText="1"/>
      <protection locked="0"/>
    </xf>
    <xf numFmtId="0" fontId="20" fillId="25" borderId="6" xfId="0" applyFont="1" applyFill="1" applyBorder="1" applyAlignment="1" applyProtection="1">
      <alignment horizontal="justify" wrapText="1"/>
      <protection locked="0"/>
    </xf>
    <xf numFmtId="0" fontId="23" fillId="25" borderId="20" xfId="0" applyFont="1" applyFill="1" applyBorder="1" applyAlignment="1"/>
    <xf numFmtId="49" fontId="23" fillId="25" borderId="5" xfId="0" applyNumberFormat="1" applyFont="1" applyFill="1" applyBorder="1" applyAlignment="1" applyProtection="1">
      <alignment horizontal="center" wrapText="1"/>
      <protection locked="0"/>
    </xf>
    <xf numFmtId="1" fontId="23" fillId="25" borderId="5" xfId="0" applyNumberFormat="1" applyFont="1" applyFill="1" applyBorder="1" applyAlignment="1" applyProtection="1">
      <alignment horizontal="center" wrapText="1"/>
      <protection locked="0"/>
    </xf>
    <xf numFmtId="49" fontId="23" fillId="25" borderId="6" xfId="0" applyNumberFormat="1" applyFont="1" applyFill="1" applyBorder="1" applyAlignment="1" applyProtection="1">
      <alignment horizontal="justify" wrapText="1"/>
      <protection locked="0"/>
    </xf>
    <xf numFmtId="0" fontId="25" fillId="25" borderId="20" xfId="0" applyFont="1" applyFill="1" applyBorder="1" applyAlignment="1"/>
    <xf numFmtId="49" fontId="25" fillId="25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 applyProtection="1">
      <alignment horizontal="center" wrapText="1"/>
      <protection locked="0"/>
    </xf>
    <xf numFmtId="49" fontId="23" fillId="0" borderId="6" xfId="0" applyNumberFormat="1" applyFont="1" applyBorder="1" applyAlignment="1" applyProtection="1">
      <alignment horizontal="justify" wrapText="1"/>
      <protection locked="0"/>
    </xf>
    <xf numFmtId="49" fontId="25" fillId="25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Border="1" applyAlignment="1">
      <alignment horizontal="center"/>
    </xf>
    <xf numFmtId="49" fontId="20" fillId="11" borderId="6" xfId="0" applyNumberFormat="1" applyFont="1" applyFill="1" applyBorder="1" applyAlignment="1">
      <alignment horizontal="justify" wrapText="1"/>
    </xf>
    <xf numFmtId="49" fontId="23" fillId="3" borderId="5" xfId="0" applyNumberFormat="1" applyFont="1" applyFill="1" applyBorder="1" applyAlignment="1">
      <alignment horizontal="center"/>
    </xf>
    <xf numFmtId="49" fontId="23" fillId="3" borderId="6" xfId="0" applyNumberFormat="1" applyFont="1" applyFill="1" applyBorder="1" applyAlignment="1">
      <alignment horizontal="justify" wrapText="1"/>
    </xf>
    <xf numFmtId="49" fontId="25" fillId="25" borderId="5" xfId="0" applyNumberFormat="1" applyFont="1" applyFill="1" applyBorder="1" applyAlignment="1">
      <alignment horizontal="center"/>
    </xf>
    <xf numFmtId="49" fontId="23" fillId="20" borderId="5" xfId="0" applyNumberFormat="1" applyFont="1" applyFill="1" applyBorder="1" applyAlignment="1">
      <alignment horizontal="center"/>
    </xf>
    <xf numFmtId="0" fontId="25" fillId="4" borderId="20" xfId="0" applyFont="1" applyFill="1" applyBorder="1" applyAlignment="1"/>
    <xf numFmtId="49" fontId="25" fillId="4" borderId="5" xfId="0" applyNumberFormat="1" applyFont="1" applyFill="1" applyBorder="1" applyAlignment="1">
      <alignment horizontal="center"/>
    </xf>
    <xf numFmtId="49" fontId="25" fillId="20" borderId="5" xfId="0" applyNumberFormat="1" applyFont="1" applyFill="1" applyBorder="1" applyAlignment="1">
      <alignment horizontal="center"/>
    </xf>
    <xf numFmtId="0" fontId="20" fillId="4" borderId="6" xfId="0" applyFont="1" applyFill="1" applyBorder="1" applyAlignment="1" applyProtection="1">
      <alignment horizontal="justify" wrapText="1"/>
      <protection locked="0"/>
    </xf>
    <xf numFmtId="0" fontId="24" fillId="0" borderId="6" xfId="0" applyFont="1" applyFill="1" applyBorder="1" applyAlignment="1">
      <alignment horizontal="justify" wrapText="1"/>
    </xf>
    <xf numFmtId="0" fontId="23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 applyProtection="1">
      <alignment horizontal="justify" wrapText="1"/>
      <protection locked="0"/>
    </xf>
    <xf numFmtId="49" fontId="23" fillId="2" borderId="5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justify" wrapText="1"/>
    </xf>
    <xf numFmtId="0" fontId="21" fillId="0" borderId="6" xfId="0" applyFont="1" applyBorder="1" applyAlignment="1" applyProtection="1">
      <alignment horizontal="justify" wrapText="1"/>
      <protection locked="0"/>
    </xf>
    <xf numFmtId="0" fontId="24" fillId="0" borderId="6" xfId="0" applyFont="1" applyBorder="1" applyAlignment="1" applyProtection="1">
      <alignment horizontal="justify" wrapText="1"/>
      <protection locked="0"/>
    </xf>
    <xf numFmtId="0" fontId="23" fillId="0" borderId="6" xfId="1" applyFont="1" applyFill="1" applyBorder="1" applyAlignment="1" applyProtection="1">
      <alignment horizontal="justify" wrapText="1"/>
    </xf>
    <xf numFmtId="3" fontId="23" fillId="0" borderId="6" xfId="0" applyNumberFormat="1" applyFont="1" applyBorder="1" applyAlignment="1">
      <alignment horizontal="justify" wrapText="1"/>
    </xf>
    <xf numFmtId="0" fontId="25" fillId="11" borderId="5" xfId="0" applyFont="1" applyFill="1" applyBorder="1" applyAlignment="1">
      <alignment horizontal="center"/>
    </xf>
    <xf numFmtId="0" fontId="26" fillId="11" borderId="6" xfId="0" applyFont="1" applyFill="1" applyBorder="1" applyAlignment="1" applyProtection="1">
      <alignment horizontal="justify" wrapText="1"/>
      <protection locked="0"/>
    </xf>
    <xf numFmtId="0" fontId="24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49" fontId="25" fillId="4" borderId="5" xfId="0" applyNumberFormat="1" applyFont="1" applyFill="1" applyBorder="1" applyAlignment="1">
      <alignment horizontal="center" wrapText="1"/>
    </xf>
    <xf numFmtId="49" fontId="20" fillId="4" borderId="6" xfId="0" applyNumberFormat="1" applyFont="1" applyFill="1" applyBorder="1" applyAlignment="1">
      <alignment horizontal="justify" wrapText="1"/>
    </xf>
    <xf numFmtId="0" fontId="25" fillId="25" borderId="5" xfId="0" applyFont="1" applyFill="1" applyBorder="1" applyAlignment="1">
      <alignment horizontal="center"/>
    </xf>
    <xf numFmtId="0" fontId="20" fillId="25" borderId="6" xfId="0" applyFont="1" applyFill="1" applyBorder="1" applyAlignment="1">
      <alignment horizontal="justify" wrapText="1"/>
    </xf>
    <xf numFmtId="0" fontId="20" fillId="4" borderId="6" xfId="0" applyFont="1" applyFill="1" applyBorder="1" applyAlignment="1">
      <alignment horizontal="justify" wrapText="1"/>
    </xf>
    <xf numFmtId="0" fontId="21" fillId="0" borderId="6" xfId="0" applyFont="1" applyFill="1" applyBorder="1" applyAlignment="1">
      <alignment horizontal="justify" wrapText="1"/>
    </xf>
    <xf numFmtId="0" fontId="25" fillId="0" borderId="6" xfId="0" applyFont="1" applyFill="1" applyBorder="1" applyAlignment="1" applyProtection="1">
      <alignment horizontal="justify" wrapText="1"/>
      <protection locked="0"/>
    </xf>
    <xf numFmtId="49" fontId="24" fillId="0" borderId="5" xfId="0" applyNumberFormat="1" applyFont="1" applyBorder="1" applyAlignment="1">
      <alignment horizontal="center" wrapText="1"/>
    </xf>
    <xf numFmtId="0" fontId="25" fillId="23" borderId="20" xfId="0" applyFont="1" applyFill="1" applyBorder="1" applyAlignment="1"/>
    <xf numFmtId="49" fontId="25" fillId="23" borderId="5" xfId="0" applyNumberFormat="1" applyFont="1" applyFill="1" applyBorder="1" applyAlignment="1">
      <alignment horizontal="center"/>
    </xf>
    <xf numFmtId="0" fontId="20" fillId="23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5" fontId="29" fillId="2" borderId="21" xfId="0" applyNumberFormat="1" applyFont="1" applyFill="1" applyBorder="1" applyAlignment="1">
      <alignment horizontal="center" wrapText="1"/>
    </xf>
    <xf numFmtId="165" fontId="29" fillId="2" borderId="5" xfId="0" applyNumberFormat="1" applyFont="1" applyFill="1" applyBorder="1" applyAlignment="1">
      <alignment horizontal="center" wrapText="1"/>
    </xf>
    <xf numFmtId="167" fontId="29" fillId="2" borderId="5" xfId="0" applyNumberFormat="1" applyFont="1" applyFill="1" applyBorder="1" applyAlignment="1">
      <alignment horizontal="center" wrapText="1"/>
    </xf>
    <xf numFmtId="167" fontId="29" fillId="4" borderId="5" xfId="0" applyNumberFormat="1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/>
    </xf>
    <xf numFmtId="49" fontId="23" fillId="3" borderId="5" xfId="0" applyNumberFormat="1" applyFont="1" applyFill="1" applyBorder="1" applyAlignment="1">
      <alignment horizontal="center" wrapText="1"/>
    </xf>
    <xf numFmtId="165" fontId="29" fillId="3" borderId="5" xfId="0" applyNumberFormat="1" applyFont="1" applyFill="1" applyBorder="1" applyAlignment="1">
      <alignment horizontal="center" wrapText="1"/>
    </xf>
    <xf numFmtId="0" fontId="37" fillId="0" borderId="6" xfId="0" applyFont="1" applyFill="1" applyBorder="1" applyAlignment="1">
      <alignment horizontal="justify" wrapText="1"/>
    </xf>
    <xf numFmtId="169" fontId="29" fillId="2" borderId="5" xfId="0" applyNumberFormat="1" applyFont="1" applyFill="1" applyBorder="1" applyAlignment="1">
      <alignment horizontal="center" wrapText="1"/>
    </xf>
    <xf numFmtId="168" fontId="29" fillId="2" borderId="5" xfId="0" applyNumberFormat="1" applyFont="1" applyFill="1" applyBorder="1" applyAlignment="1">
      <alignment horizontal="center" wrapText="1"/>
    </xf>
    <xf numFmtId="167" fontId="43" fillId="12" borderId="5" xfId="0" applyNumberFormat="1" applyFont="1" applyFill="1" applyBorder="1" applyAlignment="1">
      <alignment horizontal="center" wrapText="1"/>
    </xf>
    <xf numFmtId="167" fontId="30" fillId="25" borderId="26" xfId="0" applyNumberFormat="1" applyFont="1" applyFill="1" applyBorder="1" applyAlignment="1" applyProtection="1">
      <alignment horizontal="center" wrapText="1"/>
    </xf>
    <xf numFmtId="167" fontId="30" fillId="25" borderId="5" xfId="0" applyNumberFormat="1" applyFont="1" applyFill="1" applyBorder="1" applyAlignment="1" applyProtection="1">
      <alignment horizontal="center" wrapText="1"/>
    </xf>
    <xf numFmtId="168" fontId="30" fillId="25" borderId="5" xfId="0" applyNumberFormat="1" applyFont="1" applyFill="1" applyBorder="1" applyAlignment="1">
      <alignment horizontal="center" wrapText="1"/>
    </xf>
    <xf numFmtId="168" fontId="28" fillId="0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165" fontId="22" fillId="0" borderId="0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3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165" fontId="45" fillId="0" borderId="0" xfId="0" applyNumberFormat="1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165" fontId="45" fillId="0" borderId="0" xfId="0" applyNumberFormat="1" applyFont="1" applyAlignment="1">
      <alignment horizontal="center" wrapText="1"/>
    </xf>
    <xf numFmtId="167" fontId="45" fillId="0" borderId="0" xfId="0" applyNumberFormat="1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167" fontId="45" fillId="8" borderId="0" xfId="0" applyNumberFormat="1" applyFont="1" applyFill="1" applyBorder="1" applyAlignment="1">
      <alignment horizontal="center" wrapText="1"/>
    </xf>
    <xf numFmtId="167" fontId="45" fillId="3" borderId="0" xfId="0" applyNumberFormat="1" applyFont="1" applyFill="1" applyBorder="1" applyAlignment="1">
      <alignment horizontal="center" wrapText="1"/>
    </xf>
    <xf numFmtId="167" fontId="47" fillId="8" borderId="0" xfId="0" applyNumberFormat="1" applyFont="1" applyFill="1" applyBorder="1" applyAlignment="1">
      <alignment horizontal="center" wrapText="1"/>
    </xf>
    <xf numFmtId="165" fontId="47" fillId="8" borderId="0" xfId="0" applyNumberFormat="1" applyFont="1" applyFill="1" applyBorder="1" applyAlignment="1">
      <alignment horizontal="center" wrapText="1"/>
    </xf>
    <xf numFmtId="167" fontId="45" fillId="9" borderId="0" xfId="0" applyNumberFormat="1" applyFont="1" applyFill="1" applyBorder="1" applyAlignment="1">
      <alignment horizontal="center" wrapText="1"/>
    </xf>
    <xf numFmtId="165" fontId="47" fillId="9" borderId="0" xfId="0" applyNumberFormat="1" applyFont="1" applyFill="1" applyBorder="1" applyAlignment="1">
      <alignment horizontal="center" wrapText="1"/>
    </xf>
    <xf numFmtId="167" fontId="45" fillId="7" borderId="0" xfId="0" applyNumberFormat="1" applyFont="1" applyFill="1" applyBorder="1" applyAlignment="1">
      <alignment horizontal="center" wrapText="1"/>
    </xf>
    <xf numFmtId="167" fontId="48" fillId="7" borderId="0" xfId="0" applyNumberFormat="1" applyFont="1" applyFill="1" applyBorder="1" applyAlignment="1">
      <alignment horizontal="center" wrapText="1"/>
    </xf>
    <xf numFmtId="165" fontId="48" fillId="7" borderId="0" xfId="0" applyNumberFormat="1" applyFont="1" applyFill="1" applyBorder="1" applyAlignment="1">
      <alignment horizontal="center" wrapText="1"/>
    </xf>
    <xf numFmtId="165" fontId="33" fillId="8" borderId="0" xfId="0" applyNumberFormat="1" applyFont="1" applyFill="1" applyAlignment="1">
      <alignment horizontal="center" wrapText="1"/>
    </xf>
    <xf numFmtId="167" fontId="33" fillId="0" borderId="0" xfId="0" applyNumberFormat="1" applyFont="1" applyFill="1" applyAlignment="1">
      <alignment horizontal="center" wrapText="1"/>
    </xf>
    <xf numFmtId="167" fontId="33" fillId="3" borderId="0" xfId="0" applyNumberFormat="1" applyFont="1" applyFill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67" fontId="33" fillId="7" borderId="0" xfId="0" applyNumberFormat="1" applyFont="1" applyFill="1" applyAlignment="1">
      <alignment horizontal="center" wrapText="1"/>
    </xf>
    <xf numFmtId="167" fontId="45" fillId="14" borderId="0" xfId="0" applyNumberFormat="1" applyFont="1" applyFill="1" applyBorder="1" applyAlignment="1">
      <alignment horizontal="center" wrapText="1"/>
    </xf>
    <xf numFmtId="0" fontId="45" fillId="14" borderId="0" xfId="0" applyFont="1" applyFill="1" applyAlignment="1">
      <alignment horizontal="center" wrapText="1"/>
    </xf>
    <xf numFmtId="165" fontId="45" fillId="14" borderId="0" xfId="0" applyNumberFormat="1" applyFont="1" applyFill="1" applyAlignment="1">
      <alignment horizontal="center" wrapText="1"/>
    </xf>
    <xf numFmtId="4" fontId="45" fillId="14" borderId="0" xfId="0" applyNumberFormat="1" applyFont="1" applyFill="1" applyAlignment="1">
      <alignment horizontal="center" wrapText="1"/>
    </xf>
    <xf numFmtId="4" fontId="45" fillId="3" borderId="0" xfId="0" applyNumberFormat="1" applyFont="1" applyFill="1" applyAlignment="1">
      <alignment horizontal="center" wrapText="1"/>
    </xf>
    <xf numFmtId="167" fontId="45" fillId="14" borderId="0" xfId="0" applyNumberFormat="1" applyFont="1" applyFill="1" applyAlignment="1">
      <alignment horizontal="center" wrapText="1"/>
    </xf>
    <xf numFmtId="167" fontId="45" fillId="12" borderId="0" xfId="0" applyNumberFormat="1" applyFont="1" applyFill="1" applyBorder="1" applyAlignment="1">
      <alignment horizontal="center" wrapText="1"/>
    </xf>
    <xf numFmtId="0" fontId="45" fillId="12" borderId="0" xfId="0" applyFont="1" applyFill="1" applyAlignment="1">
      <alignment horizontal="center" wrapText="1"/>
    </xf>
    <xf numFmtId="165" fontId="45" fillId="12" borderId="0" xfId="0" applyNumberFormat="1" applyFont="1" applyFill="1" applyAlignment="1">
      <alignment horizontal="center" wrapText="1"/>
    </xf>
    <xf numFmtId="167" fontId="45" fillId="12" borderId="0" xfId="0" applyNumberFormat="1" applyFont="1" applyFill="1" applyAlignment="1">
      <alignment horizontal="center" wrapText="1"/>
    </xf>
    <xf numFmtId="167" fontId="45" fillId="3" borderId="0" xfId="0" applyNumberFormat="1" applyFont="1" applyFill="1" applyAlignment="1">
      <alignment horizont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D5C9E1"/>
      <color rgb="FFFFCC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37"/>
  <sheetViews>
    <sheetView showZeros="0" tabSelected="1" showOutlineSymbols="0" view="pageBreakPreview" zoomScale="70" zoomScaleNormal="80" zoomScaleSheetLayoutView="70" workbookViewId="0">
      <selection activeCell="F205" sqref="E205:F205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49.33203125" style="9" customWidth="1"/>
    <col min="6" max="6" width="14.33203125" style="26" customWidth="1"/>
    <col min="7" max="7" width="14.44140625" style="26" customWidth="1"/>
    <col min="8" max="8" width="13.33203125" style="46" customWidth="1"/>
    <col min="9" max="9" width="11.6640625" style="9" customWidth="1"/>
    <col min="10" max="10" width="13.44140625" style="9" customWidth="1"/>
    <col min="11" max="11" width="11.6640625" style="72" customWidth="1"/>
    <col min="12" max="12" width="13.33203125" style="26" customWidth="1"/>
    <col min="13" max="13" width="13.33203125" style="46" customWidth="1"/>
    <col min="14" max="14" width="13.33203125" style="26" customWidth="1"/>
    <col min="15" max="15" width="13.33203125" style="46" customWidth="1"/>
    <col min="16" max="16" width="14.33203125" style="73" customWidth="1"/>
    <col min="17" max="17" width="11.44140625" style="26" customWidth="1"/>
    <col min="18" max="18" width="14.44140625" style="26" customWidth="1"/>
    <col min="19" max="19" width="14.5546875" style="46" customWidth="1"/>
    <col min="20" max="20" width="15" style="26" customWidth="1"/>
    <col min="21" max="21" width="13.33203125" style="46" customWidth="1"/>
    <col min="22" max="22" width="14.6640625" style="9" customWidth="1"/>
    <col min="23" max="23" width="11.6640625" style="9" customWidth="1"/>
    <col min="24" max="186" width="9.109375" style="34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505" t="s">
        <v>337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75" t="s">
        <v>191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</row>
    <row r="2" spans="1:196" s="17" customFormat="1" ht="25.5" customHeight="1" x14ac:dyDescent="0.25">
      <c r="A2" s="506" t="s">
        <v>0</v>
      </c>
      <c r="B2" s="508" t="s">
        <v>107</v>
      </c>
      <c r="C2" s="510" t="s">
        <v>203</v>
      </c>
      <c r="D2" s="508" t="s">
        <v>50</v>
      </c>
      <c r="E2" s="508" t="s">
        <v>54</v>
      </c>
      <c r="F2" s="512" t="s">
        <v>1</v>
      </c>
      <c r="G2" s="512"/>
      <c r="H2" s="512"/>
      <c r="I2" s="512"/>
      <c r="J2" s="512"/>
      <c r="K2" s="513"/>
      <c r="L2" s="514" t="s">
        <v>2</v>
      </c>
      <c r="M2" s="515"/>
      <c r="N2" s="515"/>
      <c r="O2" s="515"/>
      <c r="P2" s="515"/>
      <c r="Q2" s="516"/>
      <c r="R2" s="517" t="s">
        <v>3</v>
      </c>
      <c r="S2" s="518"/>
      <c r="T2" s="518"/>
      <c r="U2" s="518"/>
      <c r="V2" s="518"/>
      <c r="W2" s="519"/>
    </row>
    <row r="3" spans="1:196" s="17" customFormat="1" ht="12.75" customHeight="1" x14ac:dyDescent="0.25">
      <c r="A3" s="507"/>
      <c r="B3" s="509"/>
      <c r="C3" s="511"/>
      <c r="D3" s="509"/>
      <c r="E3" s="509"/>
      <c r="F3" s="520" t="s">
        <v>192</v>
      </c>
      <c r="G3" s="497" t="s">
        <v>335</v>
      </c>
      <c r="H3" s="498" t="s">
        <v>336</v>
      </c>
      <c r="I3" s="496" t="s">
        <v>4</v>
      </c>
      <c r="J3" s="496" t="s">
        <v>256</v>
      </c>
      <c r="K3" s="502" t="s">
        <v>38</v>
      </c>
      <c r="L3" s="504" t="s">
        <v>192</v>
      </c>
      <c r="M3" s="496" t="s">
        <v>152</v>
      </c>
      <c r="N3" s="497" t="str">
        <f>G3</f>
        <v>затверджено на 01.09.2021</v>
      </c>
      <c r="O3" s="498" t="str">
        <f>H3</f>
        <v>виконано станом на 01.09.2021</v>
      </c>
      <c r="P3" s="496" t="s">
        <v>257</v>
      </c>
      <c r="Q3" s="521" t="s">
        <v>38</v>
      </c>
      <c r="R3" s="523" t="s">
        <v>192</v>
      </c>
      <c r="S3" s="496" t="s">
        <v>152</v>
      </c>
      <c r="T3" s="497" t="str">
        <f>G3</f>
        <v>затверджено на 01.09.2021</v>
      </c>
      <c r="U3" s="498" t="str">
        <f>H3</f>
        <v>виконано станом на 01.09.2021</v>
      </c>
      <c r="V3" s="496" t="s">
        <v>258</v>
      </c>
      <c r="W3" s="521" t="s">
        <v>38</v>
      </c>
    </row>
    <row r="4" spans="1:196" s="17" customFormat="1" ht="57" customHeight="1" x14ac:dyDescent="0.25">
      <c r="A4" s="507"/>
      <c r="B4" s="509"/>
      <c r="C4" s="511"/>
      <c r="D4" s="509"/>
      <c r="E4" s="509"/>
      <c r="F4" s="520"/>
      <c r="G4" s="497"/>
      <c r="H4" s="498"/>
      <c r="I4" s="496"/>
      <c r="J4" s="496"/>
      <c r="K4" s="503"/>
      <c r="L4" s="504"/>
      <c r="M4" s="496"/>
      <c r="N4" s="497"/>
      <c r="O4" s="498"/>
      <c r="P4" s="496"/>
      <c r="Q4" s="522"/>
      <c r="R4" s="523"/>
      <c r="S4" s="496"/>
      <c r="T4" s="497"/>
      <c r="U4" s="498"/>
      <c r="V4" s="496"/>
      <c r="W4" s="522"/>
    </row>
    <row r="5" spans="1:196" s="19" customFormat="1" ht="18.75" customHeight="1" x14ac:dyDescent="0.25">
      <c r="A5" s="153">
        <v>1</v>
      </c>
      <c r="B5" s="154">
        <v>2</v>
      </c>
      <c r="C5" s="154">
        <v>2</v>
      </c>
      <c r="D5" s="154">
        <v>3</v>
      </c>
      <c r="E5" s="154">
        <v>4</v>
      </c>
      <c r="F5" s="121">
        <v>5</v>
      </c>
      <c r="G5" s="121">
        <v>6</v>
      </c>
      <c r="H5" s="186">
        <v>7</v>
      </c>
      <c r="I5" s="154">
        <v>8</v>
      </c>
      <c r="J5" s="154">
        <v>9</v>
      </c>
      <c r="K5" s="124">
        <v>10</v>
      </c>
      <c r="L5" s="122">
        <v>11</v>
      </c>
      <c r="M5" s="121">
        <v>12</v>
      </c>
      <c r="N5" s="121">
        <v>13</v>
      </c>
      <c r="O5" s="186">
        <v>14</v>
      </c>
      <c r="P5" s="154">
        <v>15</v>
      </c>
      <c r="Q5" s="123">
        <v>16</v>
      </c>
      <c r="R5" s="125">
        <v>17</v>
      </c>
      <c r="S5" s="154">
        <v>18</v>
      </c>
      <c r="T5" s="154">
        <v>19</v>
      </c>
      <c r="U5" s="186">
        <v>20</v>
      </c>
      <c r="V5" s="154">
        <v>21</v>
      </c>
      <c r="W5" s="123">
        <v>22</v>
      </c>
    </row>
    <row r="6" spans="1:196" s="16" customFormat="1" ht="29.25" customHeight="1" x14ac:dyDescent="0.3">
      <c r="A6" s="357"/>
      <c r="B6" s="358"/>
      <c r="C6" s="358"/>
      <c r="D6" s="358"/>
      <c r="E6" s="359" t="s">
        <v>5</v>
      </c>
      <c r="F6" s="297">
        <f>SUM(F141)</f>
        <v>714250.29999999993</v>
      </c>
      <c r="G6" s="240">
        <f>SUM(G141)</f>
        <v>483765.2</v>
      </c>
      <c r="H6" s="239">
        <f>SUM(H141)</f>
        <v>436321.19999999995</v>
      </c>
      <c r="I6" s="298">
        <v>1</v>
      </c>
      <c r="J6" s="240">
        <f>H6-G6</f>
        <v>-47444.000000000058</v>
      </c>
      <c r="K6" s="241">
        <f>H6/G6</f>
        <v>0.901927629354075</v>
      </c>
      <c r="L6" s="238">
        <f>SUM(L141)</f>
        <v>72957.8</v>
      </c>
      <c r="M6" s="240">
        <f>SUM(M141)</f>
        <v>127327.20000000001</v>
      </c>
      <c r="N6" s="240">
        <f>SUM(N141)</f>
        <v>105993.4</v>
      </c>
      <c r="O6" s="239">
        <f>SUM(O141)</f>
        <v>82593.899999999994</v>
      </c>
      <c r="P6" s="240">
        <f>O6-N6</f>
        <v>-23399.5</v>
      </c>
      <c r="Q6" s="241">
        <f>O6/N6</f>
        <v>0.77923625433281696</v>
      </c>
      <c r="R6" s="238">
        <f>SUM(R141)</f>
        <v>787208.1</v>
      </c>
      <c r="S6" s="196">
        <f>SUM(S141)</f>
        <v>841577.5</v>
      </c>
      <c r="T6" s="196">
        <f>SUM(T141)</f>
        <v>589758.60000000009</v>
      </c>
      <c r="U6" s="239">
        <f>SUM(U141)</f>
        <v>518915.10000000009</v>
      </c>
      <c r="V6" s="240">
        <f>U6-T6</f>
        <v>-70843.5</v>
      </c>
      <c r="W6" s="241">
        <f>U6/T6</f>
        <v>0.87987712260575768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</row>
    <row r="7" spans="1:196" s="168" customFormat="1" ht="37.200000000000003" customHeight="1" x14ac:dyDescent="0.3">
      <c r="A7" s="360"/>
      <c r="B7" s="361"/>
      <c r="C7" s="361"/>
      <c r="D7" s="361"/>
      <c r="E7" s="362" t="s">
        <v>243</v>
      </c>
      <c r="F7" s="299">
        <f>SUM(F37,F39,F41,F49,F50,F53,F54,F55,F62,F107,F114)</f>
        <v>152808.60000000003</v>
      </c>
      <c r="G7" s="243">
        <f t="shared" ref="G7:H7" si="0">SUM(G37,G39,G41,G49,G50,G53,G54,G55,G62,G107,G114)</f>
        <v>100199.00000000001</v>
      </c>
      <c r="H7" s="244">
        <f t="shared" si="0"/>
        <v>96676.999999999985</v>
      </c>
      <c r="I7" s="300">
        <f>H7/$H$6</f>
        <v>0.22157300630819679</v>
      </c>
      <c r="J7" s="243">
        <f>H7-G7</f>
        <v>-3522.0000000000291</v>
      </c>
      <c r="K7" s="245">
        <f t="shared" ref="K7:K78" si="1">H7/G7</f>
        <v>0.96484994860228113</v>
      </c>
      <c r="L7" s="242">
        <f>SUM(L37,L39,L41,L49,L50,L53,L54,L55,L62,L107,L114)</f>
        <v>1923.1</v>
      </c>
      <c r="M7" s="243">
        <f t="shared" ref="M7:O7" si="2">SUM(M37,M39,M41,M49,M50,M53,M54,M55,M62,M107,M114)</f>
        <v>1923.1</v>
      </c>
      <c r="N7" s="243">
        <f t="shared" si="2"/>
        <v>1764.1</v>
      </c>
      <c r="O7" s="244">
        <f t="shared" si="2"/>
        <v>732.19999999999993</v>
      </c>
      <c r="P7" s="243">
        <f>O7-N7</f>
        <v>-1031.9000000000001</v>
      </c>
      <c r="Q7" s="245">
        <f>O7/N7</f>
        <v>0.4150558358369707</v>
      </c>
      <c r="R7" s="242">
        <f>SUM(R37,R39,R41,R49,R50,R53,R54,R55,R62,R107,R114)</f>
        <v>154731.70000000004</v>
      </c>
      <c r="S7" s="243">
        <f t="shared" ref="S7:U7" si="3">SUM(S37,S39,S41,S49,S50,S53,S54,S55,S62,S107,S114)</f>
        <v>154731.70000000004</v>
      </c>
      <c r="T7" s="243">
        <f t="shared" si="3"/>
        <v>101963.1</v>
      </c>
      <c r="U7" s="244">
        <f t="shared" si="3"/>
        <v>97409.199999999983</v>
      </c>
      <c r="V7" s="243">
        <f>U7-T7</f>
        <v>-4553.9000000000233</v>
      </c>
      <c r="W7" s="245">
        <f>U7/T7</f>
        <v>0.9553377643480826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</row>
    <row r="8" spans="1:196" s="16" customFormat="1" ht="33.6" customHeight="1" x14ac:dyDescent="0.3">
      <c r="A8" s="363">
        <v>1</v>
      </c>
      <c r="B8" s="364" t="s">
        <v>6</v>
      </c>
      <c r="C8" s="364" t="s">
        <v>109</v>
      </c>
      <c r="D8" s="364"/>
      <c r="E8" s="365" t="s">
        <v>93</v>
      </c>
      <c r="F8" s="301">
        <f>SUM(F9:F24)</f>
        <v>31181.9</v>
      </c>
      <c r="G8" s="247">
        <f t="shared" ref="G8:H8" si="4">SUM(G9:G24)</f>
        <v>22357.100000000002</v>
      </c>
      <c r="H8" s="244">
        <f t="shared" si="4"/>
        <v>20905.100000000002</v>
      </c>
      <c r="I8" s="200">
        <f t="shared" ref="I8:I79" si="5">H8/$H$6</f>
        <v>4.7912180292866827E-2</v>
      </c>
      <c r="J8" s="199">
        <f t="shared" ref="J8:J37" si="6">H8-G8</f>
        <v>-1452</v>
      </c>
      <c r="K8" s="282">
        <f t="shared" si="1"/>
        <v>0.93505418860227851</v>
      </c>
      <c r="L8" s="246">
        <f>SUM(L9:L24)</f>
        <v>213.5</v>
      </c>
      <c r="M8" s="247">
        <f t="shared" ref="M8" si="7">SUM(M9:M24)</f>
        <v>274.3</v>
      </c>
      <c r="N8" s="247">
        <f t="shared" ref="N8:O8" si="8">SUM(N9:N24)</f>
        <v>229.8</v>
      </c>
      <c r="O8" s="244">
        <f t="shared" si="8"/>
        <v>229.8</v>
      </c>
      <c r="P8" s="199">
        <f t="shared" ref="P8:P79" si="9">O8-N8</f>
        <v>0</v>
      </c>
      <c r="Q8" s="282">
        <f t="shared" ref="Q8:Q71" si="10">O8/N8</f>
        <v>1</v>
      </c>
      <c r="R8" s="246">
        <f>SUM(F8,L8)</f>
        <v>31395.4</v>
      </c>
      <c r="S8" s="247">
        <f t="shared" ref="S8" si="11">SUM(F8,M8)</f>
        <v>31456.2</v>
      </c>
      <c r="T8" s="247">
        <f t="shared" ref="T8" si="12">SUM(G8,N8)</f>
        <v>22586.9</v>
      </c>
      <c r="U8" s="244">
        <f t="shared" ref="U8" si="13">SUM(H8,O8)</f>
        <v>21134.9</v>
      </c>
      <c r="V8" s="199">
        <f t="shared" ref="V8:V79" si="14">U8-T8</f>
        <v>-1452</v>
      </c>
      <c r="W8" s="201">
        <f t="shared" ref="W8:W79" si="15">U8/T8</f>
        <v>0.93571494981604386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</row>
    <row r="9" spans="1:196" s="3" customFormat="1" ht="36.6" customHeight="1" x14ac:dyDescent="0.3">
      <c r="A9" s="202"/>
      <c r="B9" s="366" t="s">
        <v>115</v>
      </c>
      <c r="C9" s="203" t="s">
        <v>116</v>
      </c>
      <c r="D9" s="367" t="s">
        <v>91</v>
      </c>
      <c r="E9" s="368" t="s">
        <v>121</v>
      </c>
      <c r="F9" s="302">
        <v>150</v>
      </c>
      <c r="G9" s="205">
        <v>93</v>
      </c>
      <c r="H9" s="283">
        <v>64.400000000000006</v>
      </c>
      <c r="I9" s="206">
        <f t="shared" si="5"/>
        <v>1.4759768720841438E-4</v>
      </c>
      <c r="J9" s="207">
        <f t="shared" si="6"/>
        <v>-28.599999999999994</v>
      </c>
      <c r="K9" s="284">
        <f t="shared" si="1"/>
        <v>0.69247311827956992</v>
      </c>
      <c r="L9" s="234"/>
      <c r="M9" s="207"/>
      <c r="N9" s="207"/>
      <c r="O9" s="283"/>
      <c r="P9" s="199">
        <f t="shared" si="9"/>
        <v>0</v>
      </c>
      <c r="Q9" s="284"/>
      <c r="R9" s="234">
        <f>SUM(F9,L9)</f>
        <v>150</v>
      </c>
      <c r="S9" s="248">
        <f t="shared" ref="S9:U9" si="16">SUM(F9,M9)</f>
        <v>150</v>
      </c>
      <c r="T9" s="207">
        <f t="shared" si="16"/>
        <v>93</v>
      </c>
      <c r="U9" s="249">
        <f t="shared" si="16"/>
        <v>64.400000000000006</v>
      </c>
      <c r="V9" s="207">
        <f t="shared" si="14"/>
        <v>-28.599999999999994</v>
      </c>
      <c r="W9" s="208">
        <f t="shared" si="15"/>
        <v>0.69247311827956992</v>
      </c>
      <c r="X9" s="38"/>
      <c r="Y9" s="38"/>
      <c r="Z9" s="7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</row>
    <row r="10" spans="1:196" s="3" customFormat="1" ht="33" customHeight="1" x14ac:dyDescent="0.3">
      <c r="A10" s="202"/>
      <c r="B10" s="366" t="s">
        <v>119</v>
      </c>
      <c r="C10" s="203" t="s">
        <v>122</v>
      </c>
      <c r="D10" s="367" t="s">
        <v>92</v>
      </c>
      <c r="E10" s="368" t="s">
        <v>118</v>
      </c>
      <c r="F10" s="302">
        <v>60</v>
      </c>
      <c r="G10" s="205">
        <v>40</v>
      </c>
      <c r="H10" s="283">
        <v>23.9</v>
      </c>
      <c r="I10" s="206">
        <f t="shared" si="5"/>
        <v>5.4776160314923959E-5</v>
      </c>
      <c r="J10" s="207">
        <f t="shared" si="6"/>
        <v>-16.100000000000001</v>
      </c>
      <c r="K10" s="284">
        <f t="shared" si="1"/>
        <v>0.59749999999999992</v>
      </c>
      <c r="L10" s="234"/>
      <c r="M10" s="207"/>
      <c r="N10" s="207"/>
      <c r="O10" s="283"/>
      <c r="P10" s="199">
        <f t="shared" si="9"/>
        <v>0</v>
      </c>
      <c r="Q10" s="284"/>
      <c r="R10" s="234">
        <f t="shared" ref="R10:R79" si="17">SUM(F10,L10)</f>
        <v>60</v>
      </c>
      <c r="S10" s="248">
        <f t="shared" ref="S10:S79" si="18">SUM(F10,M10)</f>
        <v>60</v>
      </c>
      <c r="T10" s="207">
        <f t="shared" ref="T10:T79" si="19">SUM(G10,N10)</f>
        <v>40</v>
      </c>
      <c r="U10" s="249">
        <f t="shared" ref="U10:U79" si="20">SUM(H10,O10)</f>
        <v>23.9</v>
      </c>
      <c r="V10" s="207">
        <f t="shared" si="14"/>
        <v>-16.100000000000001</v>
      </c>
      <c r="W10" s="208">
        <f t="shared" si="15"/>
        <v>0.59749999999999992</v>
      </c>
      <c r="X10" s="38"/>
      <c r="Y10" s="38"/>
      <c r="Z10" s="7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</row>
    <row r="11" spans="1:196" s="3" customFormat="1" ht="52.5" customHeight="1" x14ac:dyDescent="0.3">
      <c r="A11" s="202"/>
      <c r="B11" s="366" t="s">
        <v>18</v>
      </c>
      <c r="C11" s="203" t="s">
        <v>117</v>
      </c>
      <c r="D11" s="367" t="s">
        <v>92</v>
      </c>
      <c r="E11" s="368" t="s">
        <v>95</v>
      </c>
      <c r="F11" s="302">
        <v>2000</v>
      </c>
      <c r="G11" s="205">
        <v>2000</v>
      </c>
      <c r="H11" s="283">
        <v>1991.7</v>
      </c>
      <c r="I11" s="209">
        <f t="shared" si="5"/>
        <v>4.5647564225620944E-3</v>
      </c>
      <c r="J11" s="207">
        <f t="shared" si="6"/>
        <v>-8.2999999999999545</v>
      </c>
      <c r="K11" s="284">
        <f t="shared" si="1"/>
        <v>0.99585000000000001</v>
      </c>
      <c r="L11" s="234"/>
      <c r="M11" s="207"/>
      <c r="N11" s="207"/>
      <c r="O11" s="283"/>
      <c r="P11" s="199">
        <f t="shared" si="9"/>
        <v>0</v>
      </c>
      <c r="Q11" s="284"/>
      <c r="R11" s="234">
        <f t="shared" si="17"/>
        <v>2000</v>
      </c>
      <c r="S11" s="248">
        <f t="shared" si="18"/>
        <v>2000</v>
      </c>
      <c r="T11" s="207">
        <f t="shared" si="19"/>
        <v>2000</v>
      </c>
      <c r="U11" s="249">
        <f t="shared" si="20"/>
        <v>1991.7</v>
      </c>
      <c r="V11" s="207">
        <f t="shared" si="14"/>
        <v>-8.2999999999999545</v>
      </c>
      <c r="W11" s="208">
        <f t="shared" si="15"/>
        <v>0.99585000000000001</v>
      </c>
      <c r="X11" s="38"/>
      <c r="Y11" s="38"/>
      <c r="Z11" s="7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</row>
    <row r="12" spans="1:196" s="76" customFormat="1" ht="49.95" hidden="1" customHeight="1" x14ac:dyDescent="0.3">
      <c r="A12" s="202"/>
      <c r="B12" s="203" t="s">
        <v>96</v>
      </c>
      <c r="C12" s="204" t="s">
        <v>97</v>
      </c>
      <c r="D12" s="204" t="s">
        <v>92</v>
      </c>
      <c r="E12" s="368" t="s">
        <v>238</v>
      </c>
      <c r="F12" s="302"/>
      <c r="G12" s="205"/>
      <c r="H12" s="303"/>
      <c r="I12" s="206">
        <f t="shared" si="5"/>
        <v>0</v>
      </c>
      <c r="J12" s="207">
        <f t="shared" si="6"/>
        <v>0</v>
      </c>
      <c r="K12" s="284" t="e">
        <f t="shared" si="1"/>
        <v>#DIV/0!</v>
      </c>
      <c r="L12" s="234"/>
      <c r="M12" s="207"/>
      <c r="N12" s="207"/>
      <c r="O12" s="283"/>
      <c r="P12" s="199"/>
      <c r="Q12" s="282" t="e">
        <f t="shared" si="10"/>
        <v>#DIV/0!</v>
      </c>
      <c r="R12" s="234">
        <f t="shared" si="17"/>
        <v>0</v>
      </c>
      <c r="S12" s="207">
        <f t="shared" si="18"/>
        <v>0</v>
      </c>
      <c r="T12" s="207">
        <f t="shared" si="19"/>
        <v>0</v>
      </c>
      <c r="U12" s="249">
        <f t="shared" si="20"/>
        <v>0</v>
      </c>
      <c r="V12" s="207">
        <f t="shared" si="14"/>
        <v>0</v>
      </c>
      <c r="W12" s="208" t="e">
        <f t="shared" si="15"/>
        <v>#DIV/0!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</row>
    <row r="13" spans="1:196" s="15" customFormat="1" ht="36" hidden="1" customHeight="1" x14ac:dyDescent="0.35">
      <c r="A13" s="369"/>
      <c r="B13" s="370"/>
      <c r="C13" s="211"/>
      <c r="D13" s="371"/>
      <c r="E13" s="372" t="s">
        <v>239</v>
      </c>
      <c r="F13" s="304"/>
      <c r="G13" s="305"/>
      <c r="H13" s="306"/>
      <c r="I13" s="307">
        <f t="shared" si="5"/>
        <v>0</v>
      </c>
      <c r="J13" s="207">
        <f t="shared" si="6"/>
        <v>0</v>
      </c>
      <c r="K13" s="253" t="e">
        <f t="shared" si="1"/>
        <v>#DIV/0!</v>
      </c>
      <c r="L13" s="250"/>
      <c r="M13" s="251"/>
      <c r="N13" s="251"/>
      <c r="O13" s="285"/>
      <c r="P13" s="286"/>
      <c r="Q13" s="287" t="e">
        <f t="shared" si="10"/>
        <v>#DIV/0!</v>
      </c>
      <c r="R13" s="250">
        <f t="shared" si="17"/>
        <v>0</v>
      </c>
      <c r="S13" s="251">
        <f t="shared" si="18"/>
        <v>0</v>
      </c>
      <c r="T13" s="251">
        <f t="shared" si="19"/>
        <v>0</v>
      </c>
      <c r="U13" s="252">
        <f t="shared" si="20"/>
        <v>0</v>
      </c>
      <c r="V13" s="251">
        <f>U13-T13</f>
        <v>0</v>
      </c>
      <c r="W13" s="253" t="e">
        <f t="shared" si="15"/>
        <v>#DIV/0!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</row>
    <row r="14" spans="1:196" s="3" customFormat="1" ht="71.400000000000006" customHeight="1" x14ac:dyDescent="0.3">
      <c r="A14" s="202"/>
      <c r="B14" s="366" t="s">
        <v>12</v>
      </c>
      <c r="C14" s="204" t="s">
        <v>99</v>
      </c>
      <c r="D14" s="367" t="s">
        <v>100</v>
      </c>
      <c r="E14" s="373" t="s">
        <v>101</v>
      </c>
      <c r="F14" s="302">
        <v>6224</v>
      </c>
      <c r="G14" s="205">
        <v>4211.7</v>
      </c>
      <c r="H14" s="283">
        <v>4095.3</v>
      </c>
      <c r="I14" s="209">
        <f t="shared" si="5"/>
        <v>9.3859752860965748E-3</v>
      </c>
      <c r="J14" s="207">
        <f t="shared" si="6"/>
        <v>-116.39999999999964</v>
      </c>
      <c r="K14" s="284">
        <f t="shared" si="1"/>
        <v>0.97236270389628898</v>
      </c>
      <c r="L14" s="234">
        <v>82</v>
      </c>
      <c r="M14" s="248">
        <v>101</v>
      </c>
      <c r="N14" s="248">
        <v>68.8</v>
      </c>
      <c r="O14" s="283">
        <v>68.8</v>
      </c>
      <c r="P14" s="207">
        <f t="shared" si="9"/>
        <v>0</v>
      </c>
      <c r="Q14" s="284">
        <f t="shared" si="10"/>
        <v>1</v>
      </c>
      <c r="R14" s="234">
        <f t="shared" si="17"/>
        <v>6306</v>
      </c>
      <c r="S14" s="248">
        <f t="shared" si="18"/>
        <v>6325</v>
      </c>
      <c r="T14" s="207">
        <f t="shared" si="19"/>
        <v>4280.5</v>
      </c>
      <c r="U14" s="249">
        <f t="shared" si="20"/>
        <v>4164.1000000000004</v>
      </c>
      <c r="V14" s="207">
        <f t="shared" si="14"/>
        <v>-116.39999999999964</v>
      </c>
      <c r="W14" s="208">
        <f t="shared" si="15"/>
        <v>0.97280691508001416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</row>
    <row r="15" spans="1:196" s="3" customFormat="1" ht="37.950000000000003" customHeight="1" x14ac:dyDescent="0.3">
      <c r="A15" s="202"/>
      <c r="B15" s="366" t="s">
        <v>39</v>
      </c>
      <c r="C15" s="203" t="s">
        <v>102</v>
      </c>
      <c r="D15" s="367" t="s">
        <v>98</v>
      </c>
      <c r="E15" s="368" t="s">
        <v>123</v>
      </c>
      <c r="F15" s="302">
        <v>12407.7</v>
      </c>
      <c r="G15" s="205">
        <v>8221</v>
      </c>
      <c r="H15" s="283">
        <v>7842.3</v>
      </c>
      <c r="I15" s="209">
        <f t="shared" si="5"/>
        <v>1.7973685440909132E-2</v>
      </c>
      <c r="J15" s="207">
        <f t="shared" si="6"/>
        <v>-378.69999999999982</v>
      </c>
      <c r="K15" s="284">
        <f t="shared" si="1"/>
        <v>0.95393504439849164</v>
      </c>
      <c r="L15" s="234">
        <v>131.5</v>
      </c>
      <c r="M15" s="248">
        <v>173.3</v>
      </c>
      <c r="N15" s="248">
        <v>161</v>
      </c>
      <c r="O15" s="283">
        <v>161</v>
      </c>
      <c r="P15" s="207">
        <f t="shared" si="9"/>
        <v>0</v>
      </c>
      <c r="Q15" s="284">
        <f t="shared" si="10"/>
        <v>1</v>
      </c>
      <c r="R15" s="234">
        <f t="shared" si="17"/>
        <v>12539.2</v>
      </c>
      <c r="S15" s="248">
        <f t="shared" si="18"/>
        <v>12581</v>
      </c>
      <c r="T15" s="207">
        <f t="shared" si="19"/>
        <v>8382</v>
      </c>
      <c r="U15" s="249">
        <f t="shared" si="20"/>
        <v>8003.3</v>
      </c>
      <c r="V15" s="207">
        <f t="shared" si="14"/>
        <v>-378.69999999999982</v>
      </c>
      <c r="W15" s="208">
        <f t="shared" si="15"/>
        <v>0.95481985206394659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</row>
    <row r="16" spans="1:196" s="27" customFormat="1" ht="34.200000000000003" hidden="1" customHeight="1" x14ac:dyDescent="0.35">
      <c r="A16" s="369"/>
      <c r="B16" s="370"/>
      <c r="C16" s="370"/>
      <c r="D16" s="371"/>
      <c r="E16" s="374" t="s">
        <v>221</v>
      </c>
      <c r="F16" s="304"/>
      <c r="G16" s="305"/>
      <c r="H16" s="285"/>
      <c r="I16" s="308">
        <f t="shared" si="5"/>
        <v>0</v>
      </c>
      <c r="J16" s="207">
        <f t="shared" si="6"/>
        <v>0</v>
      </c>
      <c r="K16" s="284" t="e">
        <f t="shared" si="1"/>
        <v>#DIV/0!</v>
      </c>
      <c r="L16" s="250"/>
      <c r="M16" s="251"/>
      <c r="N16" s="251"/>
      <c r="O16" s="285"/>
      <c r="P16" s="271">
        <f t="shared" si="9"/>
        <v>0</v>
      </c>
      <c r="Q16" s="284" t="e">
        <f t="shared" si="10"/>
        <v>#DIV/0!</v>
      </c>
      <c r="R16" s="250">
        <f t="shared" si="17"/>
        <v>0</v>
      </c>
      <c r="S16" s="251">
        <f t="shared" si="18"/>
        <v>0</v>
      </c>
      <c r="T16" s="251">
        <f t="shared" si="19"/>
        <v>0</v>
      </c>
      <c r="U16" s="252">
        <f t="shared" si="20"/>
        <v>0</v>
      </c>
      <c r="V16" s="251">
        <f t="shared" si="14"/>
        <v>0</v>
      </c>
      <c r="W16" s="208" t="e">
        <f t="shared" si="15"/>
        <v>#DIV/0!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</row>
    <row r="17" spans="1:196" s="3" customFormat="1" ht="33" customHeight="1" x14ac:dyDescent="0.3">
      <c r="A17" s="202"/>
      <c r="B17" s="367" t="s">
        <v>8</v>
      </c>
      <c r="C17" s="204" t="s">
        <v>103</v>
      </c>
      <c r="D17" s="204" t="s">
        <v>94</v>
      </c>
      <c r="E17" s="375" t="s">
        <v>104</v>
      </c>
      <c r="F17" s="302">
        <v>20</v>
      </c>
      <c r="G17" s="205">
        <v>20</v>
      </c>
      <c r="H17" s="303">
        <v>20</v>
      </c>
      <c r="I17" s="215">
        <f t="shared" si="5"/>
        <v>4.583779105851378E-5</v>
      </c>
      <c r="J17" s="207">
        <f t="shared" si="6"/>
        <v>0</v>
      </c>
      <c r="K17" s="284">
        <f t="shared" si="1"/>
        <v>1</v>
      </c>
      <c r="L17" s="234"/>
      <c r="M17" s="207"/>
      <c r="N17" s="207"/>
      <c r="O17" s="283"/>
      <c r="P17" s="207">
        <f t="shared" si="9"/>
        <v>0</v>
      </c>
      <c r="Q17" s="284"/>
      <c r="R17" s="234">
        <f t="shared" si="17"/>
        <v>20</v>
      </c>
      <c r="S17" s="248">
        <f t="shared" si="18"/>
        <v>20</v>
      </c>
      <c r="T17" s="207">
        <f t="shared" si="19"/>
        <v>20</v>
      </c>
      <c r="U17" s="249">
        <f t="shared" si="20"/>
        <v>20</v>
      </c>
      <c r="V17" s="207">
        <f t="shared" si="14"/>
        <v>0</v>
      </c>
      <c r="W17" s="208">
        <f t="shared" si="15"/>
        <v>1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</row>
    <row r="18" spans="1:196" s="3" customFormat="1" ht="51" customHeight="1" x14ac:dyDescent="0.3">
      <c r="A18" s="202"/>
      <c r="B18" s="367" t="s">
        <v>9</v>
      </c>
      <c r="C18" s="204" t="s">
        <v>125</v>
      </c>
      <c r="D18" s="367" t="s">
        <v>94</v>
      </c>
      <c r="E18" s="373" t="s">
        <v>124</v>
      </c>
      <c r="F18" s="302">
        <v>4342</v>
      </c>
      <c r="G18" s="205">
        <v>2945.4</v>
      </c>
      <c r="H18" s="283">
        <v>2644</v>
      </c>
      <c r="I18" s="209">
        <f t="shared" si="5"/>
        <v>6.0597559779355216E-3</v>
      </c>
      <c r="J18" s="207">
        <f t="shared" si="6"/>
        <v>-301.40000000000009</v>
      </c>
      <c r="K18" s="284">
        <f t="shared" si="1"/>
        <v>0.89767094452366403</v>
      </c>
      <c r="L18" s="234"/>
      <c r="M18" s="207"/>
      <c r="N18" s="207"/>
      <c r="O18" s="283"/>
      <c r="P18" s="207">
        <f t="shared" si="9"/>
        <v>0</v>
      </c>
      <c r="Q18" s="284"/>
      <c r="R18" s="234">
        <f t="shared" si="17"/>
        <v>4342</v>
      </c>
      <c r="S18" s="248">
        <f t="shared" si="18"/>
        <v>4342</v>
      </c>
      <c r="T18" s="207">
        <f t="shared" si="19"/>
        <v>2945.4</v>
      </c>
      <c r="U18" s="249">
        <f t="shared" si="20"/>
        <v>2644</v>
      </c>
      <c r="V18" s="207">
        <f t="shared" si="14"/>
        <v>-301.40000000000009</v>
      </c>
      <c r="W18" s="208">
        <f t="shared" si="15"/>
        <v>0.89767094452366403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</row>
    <row r="19" spans="1:196" ht="34.950000000000003" customHeight="1" x14ac:dyDescent="0.3">
      <c r="A19" s="202"/>
      <c r="B19" s="367" t="s">
        <v>11</v>
      </c>
      <c r="C19" s="204" t="s">
        <v>105</v>
      </c>
      <c r="D19" s="367" t="s">
        <v>94</v>
      </c>
      <c r="E19" s="373" t="s">
        <v>114</v>
      </c>
      <c r="F19" s="309">
        <v>2121.9</v>
      </c>
      <c r="G19" s="207">
        <v>1484</v>
      </c>
      <c r="H19" s="310">
        <v>1197.2</v>
      </c>
      <c r="I19" s="209">
        <f t="shared" si="5"/>
        <v>2.7438501727626349E-3</v>
      </c>
      <c r="J19" s="207">
        <f t="shared" si="6"/>
        <v>-286.79999999999995</v>
      </c>
      <c r="K19" s="284">
        <f t="shared" si="1"/>
        <v>0.80673854447439353</v>
      </c>
      <c r="L19" s="234"/>
      <c r="M19" s="207"/>
      <c r="N19" s="207"/>
      <c r="O19" s="249"/>
      <c r="P19" s="207">
        <f t="shared" si="9"/>
        <v>0</v>
      </c>
      <c r="Q19" s="284"/>
      <c r="R19" s="234">
        <f t="shared" si="17"/>
        <v>2121.9</v>
      </c>
      <c r="S19" s="248">
        <f t="shared" si="18"/>
        <v>2121.9</v>
      </c>
      <c r="T19" s="207">
        <f t="shared" si="19"/>
        <v>1484</v>
      </c>
      <c r="U19" s="249">
        <f t="shared" si="20"/>
        <v>1197.2</v>
      </c>
      <c r="V19" s="207">
        <f t="shared" si="14"/>
        <v>-286.79999999999995</v>
      </c>
      <c r="W19" s="208">
        <f t="shared" si="15"/>
        <v>0.80673854447439353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</row>
    <row r="20" spans="1:196" ht="21.75" customHeight="1" x14ac:dyDescent="0.3">
      <c r="A20" s="202"/>
      <c r="B20" s="367" t="s">
        <v>10</v>
      </c>
      <c r="C20" s="204" t="s">
        <v>126</v>
      </c>
      <c r="D20" s="367" t="s">
        <v>94</v>
      </c>
      <c r="E20" s="373" t="s">
        <v>108</v>
      </c>
      <c r="F20" s="309">
        <v>158.5</v>
      </c>
      <c r="G20" s="207">
        <v>126.7</v>
      </c>
      <c r="H20" s="310">
        <v>69.900000000000006</v>
      </c>
      <c r="I20" s="206">
        <f t="shared" si="5"/>
        <v>1.6020307974950568E-4</v>
      </c>
      <c r="J20" s="207">
        <f t="shared" si="6"/>
        <v>-56.8</v>
      </c>
      <c r="K20" s="284">
        <f t="shared" si="1"/>
        <v>0.55169692186266772</v>
      </c>
      <c r="L20" s="234"/>
      <c r="M20" s="207"/>
      <c r="N20" s="207"/>
      <c r="O20" s="249"/>
      <c r="P20" s="207">
        <f t="shared" si="9"/>
        <v>0</v>
      </c>
      <c r="Q20" s="284"/>
      <c r="R20" s="234">
        <f t="shared" si="17"/>
        <v>158.5</v>
      </c>
      <c r="S20" s="248">
        <f t="shared" si="18"/>
        <v>158.5</v>
      </c>
      <c r="T20" s="207">
        <f t="shared" si="19"/>
        <v>126.7</v>
      </c>
      <c r="U20" s="249">
        <f t="shared" si="20"/>
        <v>69.900000000000006</v>
      </c>
      <c r="V20" s="207">
        <f t="shared" si="14"/>
        <v>-56.8</v>
      </c>
      <c r="W20" s="208">
        <f t="shared" si="15"/>
        <v>0.55169692186266772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196" ht="87.6" customHeight="1" x14ac:dyDescent="0.3">
      <c r="A21" s="202"/>
      <c r="B21" s="367"/>
      <c r="C21" s="204" t="s">
        <v>153</v>
      </c>
      <c r="D21" s="367" t="s">
        <v>94</v>
      </c>
      <c r="E21" s="373" t="s">
        <v>154</v>
      </c>
      <c r="F21" s="309">
        <v>278.60000000000002</v>
      </c>
      <c r="G21" s="207">
        <v>264.3</v>
      </c>
      <c r="H21" s="310">
        <v>215.5</v>
      </c>
      <c r="I21" s="206">
        <f t="shared" si="5"/>
        <v>4.93902198655486E-4</v>
      </c>
      <c r="J21" s="207">
        <f t="shared" si="6"/>
        <v>-48.800000000000011</v>
      </c>
      <c r="K21" s="284">
        <f t="shared" si="1"/>
        <v>0.81536133181990156</v>
      </c>
      <c r="L21" s="234"/>
      <c r="M21" s="207"/>
      <c r="N21" s="207"/>
      <c r="O21" s="249"/>
      <c r="P21" s="207">
        <f t="shared" si="9"/>
        <v>0</v>
      </c>
      <c r="Q21" s="284"/>
      <c r="R21" s="234">
        <f t="shared" si="17"/>
        <v>278.60000000000002</v>
      </c>
      <c r="S21" s="248">
        <f t="shared" si="18"/>
        <v>278.60000000000002</v>
      </c>
      <c r="T21" s="207">
        <f t="shared" si="19"/>
        <v>264.3</v>
      </c>
      <c r="U21" s="249">
        <f t="shared" si="20"/>
        <v>215.5</v>
      </c>
      <c r="V21" s="207">
        <f t="shared" si="14"/>
        <v>-48.800000000000011</v>
      </c>
      <c r="W21" s="208">
        <f t="shared" si="15"/>
        <v>0.81536133181990156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196" ht="104.4" customHeight="1" x14ac:dyDescent="0.3">
      <c r="A22" s="202"/>
      <c r="B22" s="367" t="s">
        <v>37</v>
      </c>
      <c r="C22" s="204" t="s">
        <v>106</v>
      </c>
      <c r="D22" s="367" t="s">
        <v>98</v>
      </c>
      <c r="E22" s="376" t="s">
        <v>127</v>
      </c>
      <c r="F22" s="309">
        <v>73.5</v>
      </c>
      <c r="G22" s="207">
        <v>73.5</v>
      </c>
      <c r="H22" s="249">
        <v>73.5</v>
      </c>
      <c r="I22" s="206">
        <f t="shared" si="5"/>
        <v>1.6845388214003815E-4</v>
      </c>
      <c r="J22" s="207">
        <f t="shared" si="6"/>
        <v>0</v>
      </c>
      <c r="K22" s="284">
        <f t="shared" si="1"/>
        <v>1</v>
      </c>
      <c r="L22" s="234"/>
      <c r="M22" s="207"/>
      <c r="N22" s="207"/>
      <c r="O22" s="249"/>
      <c r="P22" s="199">
        <f t="shared" si="9"/>
        <v>0</v>
      </c>
      <c r="Q22" s="284"/>
      <c r="R22" s="234">
        <f t="shared" si="17"/>
        <v>73.5</v>
      </c>
      <c r="S22" s="248">
        <f t="shared" si="18"/>
        <v>73.5</v>
      </c>
      <c r="T22" s="207">
        <f t="shared" si="19"/>
        <v>73.5</v>
      </c>
      <c r="U22" s="249">
        <f t="shared" si="20"/>
        <v>73.5</v>
      </c>
      <c r="V22" s="207">
        <f t="shared" si="14"/>
        <v>0</v>
      </c>
      <c r="W22" s="208">
        <f t="shared" si="15"/>
        <v>1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196" ht="55.95" customHeight="1" x14ac:dyDescent="0.3">
      <c r="A23" s="202"/>
      <c r="B23" s="367"/>
      <c r="C23" s="204" t="s">
        <v>156</v>
      </c>
      <c r="D23" s="367" t="s">
        <v>91</v>
      </c>
      <c r="E23" s="376" t="s">
        <v>155</v>
      </c>
      <c r="F23" s="309">
        <v>62.7</v>
      </c>
      <c r="G23" s="207">
        <v>51.5</v>
      </c>
      <c r="H23" s="249">
        <v>2.5</v>
      </c>
      <c r="I23" s="215">
        <f t="shared" si="5"/>
        <v>5.7297238823142225E-6</v>
      </c>
      <c r="J23" s="207">
        <f t="shared" si="6"/>
        <v>-49</v>
      </c>
      <c r="K23" s="284">
        <f t="shared" si="1"/>
        <v>4.8543689320388349E-2</v>
      </c>
      <c r="L23" s="234"/>
      <c r="M23" s="207"/>
      <c r="N23" s="207"/>
      <c r="O23" s="249"/>
      <c r="P23" s="199">
        <f t="shared" si="9"/>
        <v>0</v>
      </c>
      <c r="Q23" s="284"/>
      <c r="R23" s="234">
        <f t="shared" si="17"/>
        <v>62.7</v>
      </c>
      <c r="S23" s="248">
        <f t="shared" si="18"/>
        <v>62.7</v>
      </c>
      <c r="T23" s="207">
        <f t="shared" si="19"/>
        <v>51.5</v>
      </c>
      <c r="U23" s="249">
        <f t="shared" si="20"/>
        <v>2.5</v>
      </c>
      <c r="V23" s="207">
        <f t="shared" si="14"/>
        <v>-49</v>
      </c>
      <c r="W23" s="208">
        <f t="shared" si="15"/>
        <v>4.8543689320388349E-2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196" s="5" customFormat="1" ht="34.5" customHeight="1" x14ac:dyDescent="0.3">
      <c r="A24" s="202"/>
      <c r="B24" s="366" t="s">
        <v>7</v>
      </c>
      <c r="C24" s="203" t="s">
        <v>128</v>
      </c>
      <c r="D24" s="366" t="s">
        <v>59</v>
      </c>
      <c r="E24" s="376" t="s">
        <v>129</v>
      </c>
      <c r="F24" s="309">
        <v>3283</v>
      </c>
      <c r="G24" s="207">
        <v>2826</v>
      </c>
      <c r="H24" s="249">
        <v>2664.9</v>
      </c>
      <c r="I24" s="209">
        <f t="shared" si="5"/>
        <v>6.1076564695916689E-3</v>
      </c>
      <c r="J24" s="207">
        <f t="shared" si="6"/>
        <v>-161.09999999999991</v>
      </c>
      <c r="K24" s="284">
        <f t="shared" si="1"/>
        <v>0.94299363057324848</v>
      </c>
      <c r="L24" s="234"/>
      <c r="M24" s="207"/>
      <c r="N24" s="207"/>
      <c r="O24" s="249"/>
      <c r="P24" s="199">
        <f t="shared" si="9"/>
        <v>0</v>
      </c>
      <c r="Q24" s="284"/>
      <c r="R24" s="234">
        <f t="shared" si="17"/>
        <v>3283</v>
      </c>
      <c r="S24" s="248">
        <f t="shared" si="18"/>
        <v>3283</v>
      </c>
      <c r="T24" s="207">
        <f t="shared" si="19"/>
        <v>2826</v>
      </c>
      <c r="U24" s="249">
        <f t="shared" si="20"/>
        <v>2664.9</v>
      </c>
      <c r="V24" s="207">
        <f t="shared" si="14"/>
        <v>-161.09999999999991</v>
      </c>
      <c r="W24" s="208">
        <f t="shared" si="15"/>
        <v>0.94299363057324848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41"/>
      <c r="GF24" s="41"/>
      <c r="GG24" s="41"/>
      <c r="GH24" s="41"/>
      <c r="GI24" s="41"/>
      <c r="GJ24" s="41"/>
      <c r="GK24" s="41"/>
      <c r="GL24" s="41"/>
      <c r="GM24" s="41"/>
      <c r="GN24" s="41"/>
    </row>
    <row r="25" spans="1:196" s="3" customFormat="1" ht="23.25" customHeight="1" x14ac:dyDescent="0.3">
      <c r="A25" s="202"/>
      <c r="B25" s="366"/>
      <c r="C25" s="366"/>
      <c r="D25" s="366"/>
      <c r="E25" s="377" t="s">
        <v>40</v>
      </c>
      <c r="F25" s="311">
        <f>SUM(F26,F68,F73,F56)</f>
        <v>449350.39999999997</v>
      </c>
      <c r="G25" s="199">
        <f>SUM(G26,G68,G73,G56)</f>
        <v>296374.60000000003</v>
      </c>
      <c r="H25" s="244">
        <f>SUM(H26,H68,H73,H56)</f>
        <v>265291.3</v>
      </c>
      <c r="I25" s="200">
        <f t="shared" si="5"/>
        <v>0.60801835895207479</v>
      </c>
      <c r="J25" s="199">
        <f t="shared" si="6"/>
        <v>-31083.300000000047</v>
      </c>
      <c r="K25" s="282">
        <f t="shared" si="1"/>
        <v>0.89512157924464497</v>
      </c>
      <c r="L25" s="233">
        <f>SUM(L26,L68,L73,L56)</f>
        <v>13020.4</v>
      </c>
      <c r="M25" s="247">
        <f>SUM(M26,M68,M73,M56)</f>
        <v>66413.7</v>
      </c>
      <c r="N25" s="247">
        <f>SUM(N26,N68,N73,N56)</f>
        <v>51330.2</v>
      </c>
      <c r="O25" s="244">
        <f>SUM(O26,O68,O73,O56)</f>
        <v>46896.099999999991</v>
      </c>
      <c r="P25" s="199">
        <f t="shared" si="9"/>
        <v>-4434.1000000000058</v>
      </c>
      <c r="Q25" s="282">
        <f t="shared" si="10"/>
        <v>0.91361615579132738</v>
      </c>
      <c r="R25" s="233">
        <f t="shared" si="17"/>
        <v>462370.8</v>
      </c>
      <c r="S25" s="247">
        <f t="shared" si="18"/>
        <v>515764.1</v>
      </c>
      <c r="T25" s="199">
        <f t="shared" si="19"/>
        <v>347704.80000000005</v>
      </c>
      <c r="U25" s="244">
        <f t="shared" si="20"/>
        <v>312187.39999999997</v>
      </c>
      <c r="V25" s="199">
        <f t="shared" si="14"/>
        <v>-35517.400000000081</v>
      </c>
      <c r="W25" s="201">
        <f t="shared" si="15"/>
        <v>0.89785185594216677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</row>
    <row r="26" spans="1:196" s="7" customFormat="1" ht="21" customHeight="1" x14ac:dyDescent="0.3">
      <c r="A26" s="197">
        <v>2</v>
      </c>
      <c r="B26" s="198" t="s">
        <v>13</v>
      </c>
      <c r="C26" s="198" t="s">
        <v>55</v>
      </c>
      <c r="D26" s="198"/>
      <c r="E26" s="378" t="s">
        <v>35</v>
      </c>
      <c r="F26" s="311">
        <f>F27+F30+F38+F40+F42+F45+F46+F47+F48+F50+F51+F52+F53+F54+F55</f>
        <v>403601.89999999997</v>
      </c>
      <c r="G26" s="199">
        <f t="shared" ref="G26:H26" si="21">G27+G30+G38+G40+G42+G45+G46+G47+G48+G50+G51+G52+G53+G54+G55</f>
        <v>259709.30000000005</v>
      </c>
      <c r="H26" s="244">
        <f t="shared" si="21"/>
        <v>233620.2</v>
      </c>
      <c r="I26" s="200">
        <f t="shared" si="5"/>
        <v>0.53543169573241001</v>
      </c>
      <c r="J26" s="199">
        <f t="shared" si="6"/>
        <v>-26089.100000000035</v>
      </c>
      <c r="K26" s="282">
        <f t="shared" si="1"/>
        <v>0.8995449912652338</v>
      </c>
      <c r="L26" s="233">
        <f>L27+L30+L38+L40+L42+L45+L46+L47+L48+L50+L51+L52+L53+L54+L55</f>
        <v>10570.2</v>
      </c>
      <c r="M26" s="199">
        <f t="shared" ref="M26" si="22">M27+M30+M38+M40+M42+M45+M46+M47+M48+M50+M51+M52+M53+M54+M55</f>
        <v>63880.799999999996</v>
      </c>
      <c r="N26" s="199">
        <f t="shared" ref="N26:O26" si="23">N27+N30+N38+N40+N42+N45+N46+N47+N48+N50+N51+N52+N53+N54+N55</f>
        <v>49687.4</v>
      </c>
      <c r="O26" s="244">
        <f t="shared" si="23"/>
        <v>46468.999999999993</v>
      </c>
      <c r="P26" s="199">
        <f t="shared" si="9"/>
        <v>-3218.4000000000087</v>
      </c>
      <c r="Q26" s="282">
        <f t="shared" si="10"/>
        <v>0.93522703945064523</v>
      </c>
      <c r="R26" s="233">
        <f>R27+R30+R38+R40+R42+R45+R46+R47+R48+R50+R51+R52+R53+R54+R55</f>
        <v>414172.1</v>
      </c>
      <c r="S26" s="199">
        <f>S27+S30+S38+S40+S42+S45+S46+S47+S48+S50+S51+S52+S53+S54+S55</f>
        <v>467482.6999999999</v>
      </c>
      <c r="T26" s="199">
        <f t="shared" ref="T26:U26" si="24">T27+T30+T38+T40+T42+T45+T46+T47+T48+T50+T51+T52+T53+T54+T55</f>
        <v>309396.70000000007</v>
      </c>
      <c r="U26" s="244">
        <f t="shared" si="24"/>
        <v>280089.20000000007</v>
      </c>
      <c r="V26" s="199">
        <f t="shared" si="14"/>
        <v>-29307.5</v>
      </c>
      <c r="W26" s="201">
        <f t="shared" si="15"/>
        <v>0.90527533099092528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26"/>
      <c r="GF26" s="26"/>
      <c r="GG26" s="26"/>
      <c r="GH26" s="26"/>
      <c r="GI26" s="26"/>
      <c r="GJ26" s="26"/>
      <c r="GK26" s="26"/>
      <c r="GL26" s="26"/>
      <c r="GM26" s="26"/>
      <c r="GN26" s="26"/>
    </row>
    <row r="27" spans="1:196" s="7" customFormat="1" ht="19.95" customHeight="1" x14ac:dyDescent="0.3">
      <c r="A27" s="202"/>
      <c r="B27" s="216">
        <v>70101</v>
      </c>
      <c r="C27" s="217">
        <v>1010</v>
      </c>
      <c r="D27" s="203" t="s">
        <v>56</v>
      </c>
      <c r="E27" s="375" t="s">
        <v>130</v>
      </c>
      <c r="F27" s="312">
        <v>116405.7</v>
      </c>
      <c r="G27" s="218">
        <v>77298.899999999994</v>
      </c>
      <c r="H27" s="313">
        <v>66760.3</v>
      </c>
      <c r="I27" s="209">
        <f t="shared" si="5"/>
        <v>0.15300723412018488</v>
      </c>
      <c r="J27" s="207">
        <f t="shared" si="6"/>
        <v>-10538.599999999991</v>
      </c>
      <c r="K27" s="284">
        <f t="shared" si="1"/>
        <v>0.86366429535219791</v>
      </c>
      <c r="L27" s="234">
        <v>5433.2</v>
      </c>
      <c r="M27" s="248">
        <v>5447.4</v>
      </c>
      <c r="N27" s="248">
        <v>2136.3000000000002</v>
      </c>
      <c r="O27" s="249">
        <v>1001.2</v>
      </c>
      <c r="P27" s="207">
        <f t="shared" si="9"/>
        <v>-1135.1000000000001</v>
      </c>
      <c r="Q27" s="284">
        <f t="shared" si="10"/>
        <v>0.4686607686186397</v>
      </c>
      <c r="R27" s="234">
        <f t="shared" si="17"/>
        <v>121838.9</v>
      </c>
      <c r="S27" s="248">
        <f t="shared" si="18"/>
        <v>121853.09999999999</v>
      </c>
      <c r="T27" s="207">
        <f t="shared" si="19"/>
        <v>79435.199999999997</v>
      </c>
      <c r="U27" s="249">
        <f t="shared" si="20"/>
        <v>67761.5</v>
      </c>
      <c r="V27" s="207">
        <f t="shared" si="14"/>
        <v>-11673.699999999997</v>
      </c>
      <c r="W27" s="208">
        <f t="shared" si="15"/>
        <v>0.85304122102040414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26"/>
      <c r="GF27" s="26"/>
      <c r="GG27" s="26"/>
      <c r="GH27" s="26"/>
      <c r="GI27" s="26"/>
      <c r="GJ27" s="26"/>
      <c r="GK27" s="26"/>
      <c r="GL27" s="26"/>
      <c r="GM27" s="26"/>
      <c r="GN27" s="26"/>
    </row>
    <row r="28" spans="1:196" s="28" customFormat="1" ht="78.599999999999994" hidden="1" customHeight="1" x14ac:dyDescent="0.35">
      <c r="A28" s="369"/>
      <c r="B28" s="379"/>
      <c r="C28" s="219"/>
      <c r="D28" s="370"/>
      <c r="E28" s="372" t="s">
        <v>223</v>
      </c>
      <c r="F28" s="314"/>
      <c r="G28" s="315"/>
      <c r="H28" s="292"/>
      <c r="I28" s="307">
        <f t="shared" si="5"/>
        <v>0</v>
      </c>
      <c r="J28" s="207">
        <f t="shared" si="6"/>
        <v>0</v>
      </c>
      <c r="K28" s="253" t="e">
        <f t="shared" si="1"/>
        <v>#DIV/0!</v>
      </c>
      <c r="L28" s="250"/>
      <c r="M28" s="251"/>
      <c r="N28" s="251"/>
      <c r="O28" s="252"/>
      <c r="P28" s="251">
        <f t="shared" si="9"/>
        <v>0</v>
      </c>
      <c r="Q28" s="287" t="e">
        <f t="shared" si="10"/>
        <v>#DIV/0!</v>
      </c>
      <c r="R28" s="250">
        <f t="shared" si="17"/>
        <v>0</v>
      </c>
      <c r="S28" s="251">
        <f t="shared" si="18"/>
        <v>0</v>
      </c>
      <c r="T28" s="251">
        <f t="shared" si="19"/>
        <v>0</v>
      </c>
      <c r="U28" s="252">
        <f t="shared" si="20"/>
        <v>0</v>
      </c>
      <c r="V28" s="251">
        <f t="shared" si="14"/>
        <v>0</v>
      </c>
      <c r="W28" s="253" t="e">
        <f t="shared" si="15"/>
        <v>#DIV/0!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3"/>
      <c r="GF28" s="43"/>
      <c r="GG28" s="43"/>
      <c r="GH28" s="43"/>
      <c r="GI28" s="43"/>
      <c r="GJ28" s="43"/>
      <c r="GK28" s="43"/>
      <c r="GL28" s="43"/>
      <c r="GM28" s="43"/>
      <c r="GN28" s="43"/>
    </row>
    <row r="29" spans="1:196" s="28" customFormat="1" ht="79.2" hidden="1" customHeight="1" x14ac:dyDescent="0.35">
      <c r="A29" s="369"/>
      <c r="B29" s="379"/>
      <c r="C29" s="219"/>
      <c r="D29" s="370"/>
      <c r="E29" s="372" t="s">
        <v>244</v>
      </c>
      <c r="F29" s="314"/>
      <c r="G29" s="315"/>
      <c r="H29" s="292"/>
      <c r="I29" s="316">
        <f t="shared" si="5"/>
        <v>0</v>
      </c>
      <c r="J29" s="207">
        <f t="shared" si="6"/>
        <v>0</v>
      </c>
      <c r="K29" s="253" t="e">
        <f t="shared" si="1"/>
        <v>#DIV/0!</v>
      </c>
      <c r="L29" s="250"/>
      <c r="M29" s="251"/>
      <c r="N29" s="251"/>
      <c r="O29" s="252"/>
      <c r="P29" s="251"/>
      <c r="Q29" s="287" t="e">
        <f t="shared" si="10"/>
        <v>#DIV/0!</v>
      </c>
      <c r="R29" s="250">
        <f t="shared" si="17"/>
        <v>0</v>
      </c>
      <c r="S29" s="251">
        <f t="shared" si="18"/>
        <v>0</v>
      </c>
      <c r="T29" s="251">
        <f t="shared" si="19"/>
        <v>0</v>
      </c>
      <c r="U29" s="252">
        <f t="shared" si="20"/>
        <v>0</v>
      </c>
      <c r="V29" s="251">
        <f t="shared" si="14"/>
        <v>0</v>
      </c>
      <c r="W29" s="253" t="e">
        <f t="shared" si="15"/>
        <v>#DIV/0!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3"/>
      <c r="GF29" s="43"/>
      <c r="GG29" s="43"/>
      <c r="GH29" s="43"/>
      <c r="GI29" s="43"/>
      <c r="GJ29" s="43"/>
      <c r="GK29" s="43"/>
      <c r="GL29" s="43"/>
      <c r="GM29" s="43"/>
      <c r="GN29" s="43"/>
    </row>
    <row r="30" spans="1:196" s="18" customFormat="1" ht="42" customHeight="1" x14ac:dyDescent="0.35">
      <c r="A30" s="380"/>
      <c r="B30" s="381" t="s">
        <v>22</v>
      </c>
      <c r="C30" s="221">
        <v>1020</v>
      </c>
      <c r="D30" s="381"/>
      <c r="E30" s="382" t="s">
        <v>278</v>
      </c>
      <c r="F30" s="317">
        <v>110129.9</v>
      </c>
      <c r="G30" s="318">
        <v>66018.100000000006</v>
      </c>
      <c r="H30" s="313">
        <v>56691.4</v>
      </c>
      <c r="I30" s="209">
        <f t="shared" si="5"/>
        <v>0.12993042740073141</v>
      </c>
      <c r="J30" s="207">
        <f t="shared" si="6"/>
        <v>-9326.7000000000044</v>
      </c>
      <c r="K30" s="284">
        <f t="shared" si="1"/>
        <v>0.85872510720544815</v>
      </c>
      <c r="L30" s="254">
        <v>3805.1</v>
      </c>
      <c r="M30" s="248">
        <v>57224</v>
      </c>
      <c r="N30" s="248">
        <v>46504.1</v>
      </c>
      <c r="O30" s="249">
        <v>45244.1</v>
      </c>
      <c r="P30" s="207">
        <f t="shared" si="9"/>
        <v>-1260</v>
      </c>
      <c r="Q30" s="284">
        <f t="shared" si="10"/>
        <v>0.97290561477375115</v>
      </c>
      <c r="R30" s="254">
        <f t="shared" si="17"/>
        <v>113935</v>
      </c>
      <c r="S30" s="248">
        <f t="shared" si="18"/>
        <v>167353.9</v>
      </c>
      <c r="T30" s="248">
        <f t="shared" si="19"/>
        <v>112522.20000000001</v>
      </c>
      <c r="U30" s="249">
        <f t="shared" si="20"/>
        <v>101935.5</v>
      </c>
      <c r="V30" s="225">
        <f t="shared" si="14"/>
        <v>-10586.700000000012</v>
      </c>
      <c r="W30" s="208">
        <f t="shared" si="15"/>
        <v>0.90591456619227129</v>
      </c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46"/>
      <c r="GF30" s="46"/>
      <c r="GG30" s="46"/>
      <c r="GH30" s="46"/>
      <c r="GI30" s="46"/>
      <c r="GJ30" s="46"/>
      <c r="GK30" s="46"/>
      <c r="GL30" s="46"/>
      <c r="GM30" s="46"/>
      <c r="GN30" s="46"/>
    </row>
    <row r="31" spans="1:196" s="129" customFormat="1" ht="42" customHeight="1" x14ac:dyDescent="0.35">
      <c r="A31" s="383"/>
      <c r="B31" s="384" t="s">
        <v>22</v>
      </c>
      <c r="C31" s="223">
        <v>1021</v>
      </c>
      <c r="D31" s="384" t="s">
        <v>57</v>
      </c>
      <c r="E31" s="385" t="s">
        <v>279</v>
      </c>
      <c r="F31" s="319">
        <v>110129.9</v>
      </c>
      <c r="G31" s="320">
        <v>66018.100000000006</v>
      </c>
      <c r="H31" s="292">
        <v>56691.4</v>
      </c>
      <c r="I31" s="214">
        <f t="shared" si="5"/>
        <v>0.12993042740073141</v>
      </c>
      <c r="J31" s="207">
        <f t="shared" si="6"/>
        <v>-9326.7000000000044</v>
      </c>
      <c r="K31" s="321">
        <f t="shared" si="1"/>
        <v>0.85872510720544815</v>
      </c>
      <c r="L31" s="255">
        <v>3805.1</v>
      </c>
      <c r="M31" s="256">
        <v>57224</v>
      </c>
      <c r="N31" s="256">
        <v>46504.1</v>
      </c>
      <c r="O31" s="252">
        <v>45244.1</v>
      </c>
      <c r="P31" s="225">
        <f t="shared" si="9"/>
        <v>-1260</v>
      </c>
      <c r="Q31" s="284">
        <f t="shared" si="10"/>
        <v>0.97290561477375115</v>
      </c>
      <c r="R31" s="255">
        <f t="shared" si="17"/>
        <v>113935</v>
      </c>
      <c r="S31" s="256">
        <f t="shared" si="18"/>
        <v>167353.9</v>
      </c>
      <c r="T31" s="256">
        <f t="shared" si="19"/>
        <v>112522.20000000001</v>
      </c>
      <c r="U31" s="252">
        <f t="shared" si="20"/>
        <v>101935.5</v>
      </c>
      <c r="V31" s="225">
        <f t="shared" si="14"/>
        <v>-10586.700000000012</v>
      </c>
      <c r="W31" s="213">
        <f t="shared" si="15"/>
        <v>0.90591456619227129</v>
      </c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</row>
    <row r="32" spans="1:196" s="29" customFormat="1" ht="67.2" hidden="1" customHeight="1" x14ac:dyDescent="0.35">
      <c r="A32" s="369"/>
      <c r="B32" s="386"/>
      <c r="C32" s="223"/>
      <c r="D32" s="386"/>
      <c r="E32" s="372" t="s">
        <v>254</v>
      </c>
      <c r="F32" s="314"/>
      <c r="G32" s="315"/>
      <c r="H32" s="292"/>
      <c r="I32" s="308">
        <f t="shared" si="5"/>
        <v>0</v>
      </c>
      <c r="J32" s="243">
        <f t="shared" si="6"/>
        <v>0</v>
      </c>
      <c r="K32" s="253" t="e">
        <f t="shared" si="1"/>
        <v>#DIV/0!</v>
      </c>
      <c r="L32" s="250"/>
      <c r="M32" s="251"/>
      <c r="N32" s="251"/>
      <c r="O32" s="252"/>
      <c r="P32" s="251">
        <f t="shared" si="9"/>
        <v>0</v>
      </c>
      <c r="Q32" s="253" t="e">
        <f t="shared" si="10"/>
        <v>#DIV/0!</v>
      </c>
      <c r="R32" s="250">
        <f t="shared" si="17"/>
        <v>0</v>
      </c>
      <c r="S32" s="251">
        <f t="shared" si="18"/>
        <v>0</v>
      </c>
      <c r="T32" s="251">
        <f t="shared" si="19"/>
        <v>0</v>
      </c>
      <c r="U32" s="252">
        <f t="shared" si="20"/>
        <v>0</v>
      </c>
      <c r="V32" s="251">
        <f t="shared" si="14"/>
        <v>0</v>
      </c>
      <c r="W32" s="253" t="e">
        <f t="shared" si="15"/>
        <v>#DIV/0!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9"/>
      <c r="GF32" s="49"/>
      <c r="GG32" s="49"/>
      <c r="GH32" s="49"/>
      <c r="GI32" s="49"/>
      <c r="GJ32" s="49"/>
      <c r="GK32" s="49"/>
      <c r="GL32" s="49"/>
      <c r="GM32" s="49"/>
      <c r="GN32" s="49"/>
    </row>
    <row r="33" spans="1:196" s="29" customFormat="1" ht="81.599999999999994" hidden="1" customHeight="1" x14ac:dyDescent="0.35">
      <c r="A33" s="369"/>
      <c r="B33" s="386"/>
      <c r="C33" s="223"/>
      <c r="D33" s="386"/>
      <c r="E33" s="372" t="s">
        <v>253</v>
      </c>
      <c r="F33" s="314"/>
      <c r="G33" s="315"/>
      <c r="H33" s="292"/>
      <c r="I33" s="308">
        <f t="shared" si="5"/>
        <v>0</v>
      </c>
      <c r="J33" s="243">
        <f t="shared" si="6"/>
        <v>0</v>
      </c>
      <c r="K33" s="287"/>
      <c r="L33" s="250"/>
      <c r="M33" s="251"/>
      <c r="N33" s="251"/>
      <c r="O33" s="252"/>
      <c r="P33" s="251">
        <f t="shared" si="9"/>
        <v>0</v>
      </c>
      <c r="Q33" s="253" t="e">
        <f t="shared" si="10"/>
        <v>#DIV/0!</v>
      </c>
      <c r="R33" s="250">
        <f t="shared" si="17"/>
        <v>0</v>
      </c>
      <c r="S33" s="251">
        <f t="shared" si="18"/>
        <v>0</v>
      </c>
      <c r="T33" s="251">
        <f t="shared" si="19"/>
        <v>0</v>
      </c>
      <c r="U33" s="252">
        <f t="shared" si="20"/>
        <v>0</v>
      </c>
      <c r="V33" s="251">
        <f t="shared" si="14"/>
        <v>0</v>
      </c>
      <c r="W33" s="253" t="e">
        <f t="shared" si="15"/>
        <v>#DIV/0!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9"/>
      <c r="GF33" s="49"/>
      <c r="GG33" s="49"/>
      <c r="GH33" s="49"/>
      <c r="GI33" s="49"/>
      <c r="GJ33" s="49"/>
      <c r="GK33" s="49"/>
      <c r="GL33" s="49"/>
      <c r="GM33" s="49"/>
      <c r="GN33" s="49"/>
    </row>
    <row r="34" spans="1:196" s="30" customFormat="1" ht="66" hidden="1" customHeight="1" x14ac:dyDescent="0.35">
      <c r="A34" s="387"/>
      <c r="B34" s="386"/>
      <c r="C34" s="223"/>
      <c r="D34" s="386"/>
      <c r="E34" s="372" t="s">
        <v>217</v>
      </c>
      <c r="F34" s="322"/>
      <c r="G34" s="258"/>
      <c r="H34" s="259"/>
      <c r="I34" s="308">
        <f t="shared" si="5"/>
        <v>0</v>
      </c>
      <c r="J34" s="243">
        <f t="shared" si="6"/>
        <v>0</v>
      </c>
      <c r="K34" s="253" t="e">
        <f t="shared" si="1"/>
        <v>#DIV/0!</v>
      </c>
      <c r="L34" s="288"/>
      <c r="M34" s="289"/>
      <c r="N34" s="289"/>
      <c r="O34" s="290"/>
      <c r="P34" s="251">
        <f t="shared" si="9"/>
        <v>0</v>
      </c>
      <c r="Q34" s="287" t="e">
        <f t="shared" si="10"/>
        <v>#DIV/0!</v>
      </c>
      <c r="R34" s="250">
        <f t="shared" si="17"/>
        <v>0</v>
      </c>
      <c r="S34" s="251">
        <f t="shared" si="18"/>
        <v>0</v>
      </c>
      <c r="T34" s="251">
        <f t="shared" si="19"/>
        <v>0</v>
      </c>
      <c r="U34" s="252">
        <f t="shared" si="20"/>
        <v>0</v>
      </c>
      <c r="V34" s="251">
        <f t="shared" si="14"/>
        <v>0</v>
      </c>
      <c r="W34" s="253" t="e">
        <f t="shared" si="15"/>
        <v>#DIV/0!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1"/>
      <c r="GF34" s="51"/>
      <c r="GG34" s="51"/>
      <c r="GH34" s="51"/>
      <c r="GI34" s="51"/>
      <c r="GJ34" s="51"/>
      <c r="GK34" s="51"/>
      <c r="GL34" s="51"/>
      <c r="GM34" s="51"/>
      <c r="GN34" s="51"/>
    </row>
    <row r="35" spans="1:196" s="30" customFormat="1" ht="81" hidden="1" customHeight="1" x14ac:dyDescent="0.35">
      <c r="A35" s="387"/>
      <c r="B35" s="386"/>
      <c r="C35" s="223"/>
      <c r="D35" s="386"/>
      <c r="E35" s="372" t="s">
        <v>246</v>
      </c>
      <c r="F35" s="323"/>
      <c r="G35" s="289"/>
      <c r="H35" s="259"/>
      <c r="I35" s="308">
        <f t="shared" si="5"/>
        <v>0</v>
      </c>
      <c r="J35" s="243">
        <f t="shared" si="6"/>
        <v>0</v>
      </c>
      <c r="K35" s="253" t="e">
        <f t="shared" si="1"/>
        <v>#DIV/0!</v>
      </c>
      <c r="L35" s="257"/>
      <c r="M35" s="258"/>
      <c r="N35" s="258"/>
      <c r="O35" s="259"/>
      <c r="P35" s="251">
        <f t="shared" si="9"/>
        <v>0</v>
      </c>
      <c r="Q35" s="253" t="e">
        <f t="shared" si="10"/>
        <v>#DIV/0!</v>
      </c>
      <c r="R35" s="257">
        <f t="shared" si="17"/>
        <v>0</v>
      </c>
      <c r="S35" s="258">
        <f t="shared" si="18"/>
        <v>0</v>
      </c>
      <c r="T35" s="258">
        <f t="shared" si="19"/>
        <v>0</v>
      </c>
      <c r="U35" s="259">
        <f t="shared" si="20"/>
        <v>0</v>
      </c>
      <c r="V35" s="251">
        <f t="shared" si="14"/>
        <v>0</v>
      </c>
      <c r="W35" s="253" t="e">
        <f t="shared" si="15"/>
        <v>#DIV/0!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1"/>
      <c r="GF35" s="51"/>
      <c r="GG35" s="51"/>
      <c r="GH35" s="51"/>
      <c r="GI35" s="51"/>
      <c r="GJ35" s="51"/>
      <c r="GK35" s="51"/>
      <c r="GL35" s="51"/>
      <c r="GM35" s="51"/>
      <c r="GN35" s="51"/>
    </row>
    <row r="36" spans="1:196" s="30" customFormat="1" ht="81.599999999999994" hidden="1" customHeight="1" x14ac:dyDescent="0.35">
      <c r="A36" s="387"/>
      <c r="B36" s="386"/>
      <c r="C36" s="223"/>
      <c r="D36" s="386"/>
      <c r="E36" s="372" t="s">
        <v>244</v>
      </c>
      <c r="F36" s="324"/>
      <c r="G36" s="289"/>
      <c r="H36" s="290"/>
      <c r="I36" s="307">
        <f t="shared" si="5"/>
        <v>0</v>
      </c>
      <c r="J36" s="243">
        <f t="shared" si="6"/>
        <v>0</v>
      </c>
      <c r="K36" s="253" t="e">
        <f t="shared" si="1"/>
        <v>#DIV/0!</v>
      </c>
      <c r="L36" s="257"/>
      <c r="M36" s="258"/>
      <c r="N36" s="258"/>
      <c r="O36" s="259"/>
      <c r="P36" s="251">
        <f t="shared" si="9"/>
        <v>0</v>
      </c>
      <c r="Q36" s="287" t="e">
        <f t="shared" si="10"/>
        <v>#DIV/0!</v>
      </c>
      <c r="R36" s="257">
        <f t="shared" si="17"/>
        <v>0</v>
      </c>
      <c r="S36" s="258">
        <f t="shared" si="18"/>
        <v>0</v>
      </c>
      <c r="T36" s="258">
        <f t="shared" si="19"/>
        <v>0</v>
      </c>
      <c r="U36" s="259">
        <f t="shared" si="20"/>
        <v>0</v>
      </c>
      <c r="V36" s="251">
        <f t="shared" si="14"/>
        <v>0</v>
      </c>
      <c r="W36" s="253" t="e">
        <f t="shared" si="15"/>
        <v>#DIV/0!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1"/>
      <c r="GF36" s="51"/>
      <c r="GG36" s="51"/>
      <c r="GH36" s="51"/>
      <c r="GI36" s="51"/>
      <c r="GJ36" s="51"/>
      <c r="GK36" s="51"/>
      <c r="GL36" s="51"/>
      <c r="GM36" s="51"/>
      <c r="GN36" s="51"/>
    </row>
    <row r="37" spans="1:196" s="171" customFormat="1" ht="96" customHeight="1" x14ac:dyDescent="0.35">
      <c r="A37" s="388"/>
      <c r="B37" s="389"/>
      <c r="C37" s="390"/>
      <c r="D37" s="389"/>
      <c r="E37" s="391" t="s">
        <v>298</v>
      </c>
      <c r="F37" s="325">
        <v>2602.6</v>
      </c>
      <c r="G37" s="262">
        <v>1735.2</v>
      </c>
      <c r="H37" s="252">
        <v>1735.2</v>
      </c>
      <c r="I37" s="326">
        <f t="shared" si="5"/>
        <v>3.9768867522366556E-3</v>
      </c>
      <c r="J37" s="243">
        <f t="shared" si="6"/>
        <v>0</v>
      </c>
      <c r="K37" s="263">
        <f t="shared" si="1"/>
        <v>1</v>
      </c>
      <c r="L37" s="260"/>
      <c r="M37" s="261"/>
      <c r="N37" s="261"/>
      <c r="O37" s="259"/>
      <c r="P37" s="291">
        <f t="shared" si="9"/>
        <v>0</v>
      </c>
      <c r="Q37" s="263"/>
      <c r="R37" s="260">
        <f t="shared" si="17"/>
        <v>2602.6</v>
      </c>
      <c r="S37" s="261">
        <f t="shared" si="18"/>
        <v>2602.6</v>
      </c>
      <c r="T37" s="261">
        <f t="shared" si="19"/>
        <v>1735.2</v>
      </c>
      <c r="U37" s="259">
        <f t="shared" si="20"/>
        <v>1735.2</v>
      </c>
      <c r="V37" s="262">
        <f t="shared" si="14"/>
        <v>0</v>
      </c>
      <c r="W37" s="263">
        <f t="shared" si="15"/>
        <v>1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  <c r="GD37" s="169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</row>
    <row r="38" spans="1:196" s="175" customFormat="1" ht="36.6" customHeight="1" x14ac:dyDescent="0.35">
      <c r="A38" s="392"/>
      <c r="B38" s="393" t="s">
        <v>22</v>
      </c>
      <c r="C38" s="394">
        <v>1030</v>
      </c>
      <c r="D38" s="393"/>
      <c r="E38" s="395" t="s">
        <v>289</v>
      </c>
      <c r="F38" s="327">
        <v>145174</v>
      </c>
      <c r="G38" s="328">
        <v>94769.7</v>
      </c>
      <c r="H38" s="313">
        <v>92782</v>
      </c>
      <c r="I38" s="329">
        <f t="shared" si="5"/>
        <v>0.21264609649955127</v>
      </c>
      <c r="J38" s="265">
        <f t="shared" ref="J38:J79" si="25">H38-G38</f>
        <v>-1987.6999999999971</v>
      </c>
      <c r="K38" s="266">
        <f t="shared" si="1"/>
        <v>0.97902599670569812</v>
      </c>
      <c r="L38" s="264"/>
      <c r="M38" s="265"/>
      <c r="N38" s="265"/>
      <c r="O38" s="249"/>
      <c r="P38" s="265">
        <f t="shared" si="9"/>
        <v>0</v>
      </c>
      <c r="Q38" s="266"/>
      <c r="R38" s="264">
        <f t="shared" si="17"/>
        <v>145174</v>
      </c>
      <c r="S38" s="265">
        <f t="shared" si="18"/>
        <v>145174</v>
      </c>
      <c r="T38" s="265">
        <f t="shared" si="19"/>
        <v>94769.7</v>
      </c>
      <c r="U38" s="249">
        <f t="shared" si="20"/>
        <v>92782</v>
      </c>
      <c r="V38" s="262">
        <f t="shared" si="14"/>
        <v>-1987.6999999999971</v>
      </c>
      <c r="W38" s="266">
        <f t="shared" si="15"/>
        <v>0.97902599670569812</v>
      </c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3"/>
      <c r="FK38" s="173"/>
      <c r="FL38" s="173"/>
      <c r="FM38" s="173"/>
      <c r="FN38" s="173"/>
      <c r="FO38" s="173"/>
      <c r="FP38" s="173"/>
      <c r="FQ38" s="173"/>
      <c r="FR38" s="173"/>
      <c r="FS38" s="173"/>
      <c r="FT38" s="173"/>
      <c r="FU38" s="173"/>
      <c r="FV38" s="173"/>
      <c r="FW38" s="173"/>
      <c r="FX38" s="173"/>
      <c r="FY38" s="173"/>
      <c r="FZ38" s="173"/>
      <c r="GA38" s="173"/>
      <c r="GB38" s="173"/>
      <c r="GC38" s="173"/>
      <c r="GD38" s="173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</row>
    <row r="39" spans="1:196" s="179" customFormat="1" ht="51" customHeight="1" x14ac:dyDescent="0.35">
      <c r="A39" s="396"/>
      <c r="B39" s="389" t="s">
        <v>22</v>
      </c>
      <c r="C39" s="390">
        <v>1031</v>
      </c>
      <c r="D39" s="389" t="s">
        <v>57</v>
      </c>
      <c r="E39" s="397" t="s">
        <v>290</v>
      </c>
      <c r="F39" s="451">
        <v>145174</v>
      </c>
      <c r="G39" s="452">
        <v>94769.7</v>
      </c>
      <c r="H39" s="292">
        <v>92782</v>
      </c>
      <c r="I39" s="326">
        <f t="shared" si="5"/>
        <v>0.21264609649955127</v>
      </c>
      <c r="J39" s="262">
        <f t="shared" si="25"/>
        <v>-1987.6999999999971</v>
      </c>
      <c r="K39" s="263">
        <f t="shared" si="1"/>
        <v>0.97902599670569812</v>
      </c>
      <c r="L39" s="267"/>
      <c r="M39" s="262"/>
      <c r="N39" s="262"/>
      <c r="O39" s="252"/>
      <c r="P39" s="262">
        <f t="shared" si="9"/>
        <v>0</v>
      </c>
      <c r="Q39" s="263"/>
      <c r="R39" s="267">
        <f t="shared" si="17"/>
        <v>145174</v>
      </c>
      <c r="S39" s="262">
        <f t="shared" si="18"/>
        <v>145174</v>
      </c>
      <c r="T39" s="262">
        <f t="shared" si="19"/>
        <v>94769.7</v>
      </c>
      <c r="U39" s="252">
        <f t="shared" si="20"/>
        <v>92782</v>
      </c>
      <c r="V39" s="262">
        <f t="shared" si="14"/>
        <v>-1987.6999999999971</v>
      </c>
      <c r="W39" s="263">
        <f t="shared" si="15"/>
        <v>0.97902599670569812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</row>
    <row r="40" spans="1:196" s="175" customFormat="1" ht="138" customHeight="1" x14ac:dyDescent="0.35">
      <c r="A40" s="392"/>
      <c r="B40" s="393" t="s">
        <v>22</v>
      </c>
      <c r="C40" s="394">
        <v>1060</v>
      </c>
      <c r="D40" s="393"/>
      <c r="E40" s="395" t="s">
        <v>311</v>
      </c>
      <c r="F40" s="327">
        <v>386.6</v>
      </c>
      <c r="G40" s="328">
        <v>386.6</v>
      </c>
      <c r="H40" s="330"/>
      <c r="I40" s="329">
        <f t="shared" ref="I40" si="26">H40/$H$6</f>
        <v>0</v>
      </c>
      <c r="J40" s="265">
        <f t="shared" ref="J40" si="27">H40-G40</f>
        <v>-386.6</v>
      </c>
      <c r="K40" s="266">
        <f t="shared" ref="K40" si="28">H40/G40</f>
        <v>0</v>
      </c>
      <c r="L40" s="264"/>
      <c r="M40" s="265"/>
      <c r="N40" s="265"/>
      <c r="O40" s="249"/>
      <c r="P40" s="265">
        <f t="shared" ref="P40" si="29">O40-N40</f>
        <v>0</v>
      </c>
      <c r="Q40" s="266"/>
      <c r="R40" s="264">
        <f t="shared" ref="R40" si="30">SUM(F40,L40)</f>
        <v>386.6</v>
      </c>
      <c r="S40" s="265">
        <f t="shared" ref="S40" si="31">SUM(F40,M40)</f>
        <v>386.6</v>
      </c>
      <c r="T40" s="265">
        <f t="shared" ref="T40" si="32">SUM(G40,N40)</f>
        <v>386.6</v>
      </c>
      <c r="U40" s="249">
        <f t="shared" ref="U40" si="33">SUM(H40,O40)</f>
        <v>0</v>
      </c>
      <c r="V40" s="262">
        <f t="shared" ref="V40" si="34">U40-T40</f>
        <v>-386.6</v>
      </c>
      <c r="W40" s="266">
        <f t="shared" ref="W40" si="35">U40/T40</f>
        <v>0</v>
      </c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/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</row>
    <row r="41" spans="1:196" s="179" customFormat="1" ht="54.75" customHeight="1" x14ac:dyDescent="0.35">
      <c r="A41" s="396"/>
      <c r="B41" s="389" t="s">
        <v>22</v>
      </c>
      <c r="C41" s="390">
        <v>1061</v>
      </c>
      <c r="D41" s="389" t="s">
        <v>57</v>
      </c>
      <c r="E41" s="397" t="s">
        <v>321</v>
      </c>
      <c r="F41" s="451">
        <v>386.6</v>
      </c>
      <c r="G41" s="452">
        <v>386.6</v>
      </c>
      <c r="H41" s="331"/>
      <c r="I41" s="326">
        <f t="shared" ref="I41" si="36">H41/$H$6</f>
        <v>0</v>
      </c>
      <c r="J41" s="262">
        <f t="shared" ref="J41" si="37">H41-G41</f>
        <v>-386.6</v>
      </c>
      <c r="K41" s="263">
        <f t="shared" ref="K41" si="38">H41/G41</f>
        <v>0</v>
      </c>
      <c r="L41" s="267"/>
      <c r="M41" s="262"/>
      <c r="N41" s="262"/>
      <c r="O41" s="252"/>
      <c r="P41" s="262">
        <f t="shared" ref="P41" si="39">O41-N41</f>
        <v>0</v>
      </c>
      <c r="Q41" s="263"/>
      <c r="R41" s="267">
        <f t="shared" ref="R41" si="40">SUM(F41,L41)</f>
        <v>386.6</v>
      </c>
      <c r="S41" s="262">
        <f t="shared" ref="S41" si="41">SUM(F41,M41)</f>
        <v>386.6</v>
      </c>
      <c r="T41" s="262">
        <f t="shared" ref="T41" si="42">SUM(G41,N41)</f>
        <v>386.6</v>
      </c>
      <c r="U41" s="252">
        <f t="shared" ref="U41" si="43">SUM(H41,O41)</f>
        <v>0</v>
      </c>
      <c r="V41" s="262">
        <f t="shared" ref="V41" si="44">U41-T41</f>
        <v>-386.6</v>
      </c>
      <c r="W41" s="263">
        <f t="shared" ref="W41" si="45">U41/T41</f>
        <v>0</v>
      </c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</row>
    <row r="42" spans="1:196" s="7" customFormat="1" ht="54.6" customHeight="1" x14ac:dyDescent="0.3">
      <c r="A42" s="202"/>
      <c r="B42" s="220" t="s">
        <v>23</v>
      </c>
      <c r="C42" s="221">
        <v>1070</v>
      </c>
      <c r="D42" s="220" t="s">
        <v>61</v>
      </c>
      <c r="E42" s="375" t="s">
        <v>270</v>
      </c>
      <c r="F42" s="312">
        <v>6427.8</v>
      </c>
      <c r="G42" s="218">
        <v>4277.1000000000004</v>
      </c>
      <c r="H42" s="313">
        <v>3384.5</v>
      </c>
      <c r="I42" s="209">
        <f t="shared" si="5"/>
        <v>7.7569001918769941E-3</v>
      </c>
      <c r="J42" s="207">
        <f t="shared" si="25"/>
        <v>-892.60000000000036</v>
      </c>
      <c r="K42" s="284">
        <f t="shared" si="1"/>
        <v>0.79130719412686157</v>
      </c>
      <c r="L42" s="234"/>
      <c r="M42" s="248">
        <v>4.3</v>
      </c>
      <c r="N42" s="248">
        <v>4.3</v>
      </c>
      <c r="O42" s="249">
        <v>4.3</v>
      </c>
      <c r="P42" s="207">
        <f t="shared" si="9"/>
        <v>0</v>
      </c>
      <c r="Q42" s="284">
        <f t="shared" si="10"/>
        <v>1</v>
      </c>
      <c r="R42" s="234">
        <f t="shared" si="17"/>
        <v>6427.8</v>
      </c>
      <c r="S42" s="248">
        <f t="shared" si="18"/>
        <v>6432.1</v>
      </c>
      <c r="T42" s="207">
        <f t="shared" si="19"/>
        <v>4281.4000000000005</v>
      </c>
      <c r="U42" s="249">
        <f t="shared" si="20"/>
        <v>3388.8</v>
      </c>
      <c r="V42" s="207">
        <f t="shared" si="14"/>
        <v>-892.60000000000036</v>
      </c>
      <c r="W42" s="208">
        <f t="shared" si="15"/>
        <v>0.79151679357219595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26"/>
      <c r="GF42" s="26"/>
      <c r="GG42" s="26"/>
      <c r="GH42" s="26"/>
      <c r="GI42" s="26"/>
      <c r="GJ42" s="26"/>
      <c r="GK42" s="26"/>
      <c r="GL42" s="26"/>
      <c r="GM42" s="26"/>
      <c r="GN42" s="26"/>
    </row>
    <row r="43" spans="1:196" s="28" customFormat="1" ht="49.95" hidden="1" customHeight="1" x14ac:dyDescent="0.35">
      <c r="A43" s="369"/>
      <c r="B43" s="386"/>
      <c r="C43" s="223"/>
      <c r="D43" s="386"/>
      <c r="E43" s="372" t="s">
        <v>237</v>
      </c>
      <c r="F43" s="314"/>
      <c r="G43" s="315"/>
      <c r="H43" s="292"/>
      <c r="I43" s="308">
        <f t="shared" si="5"/>
        <v>0</v>
      </c>
      <c r="J43" s="251">
        <f t="shared" si="25"/>
        <v>0</v>
      </c>
      <c r="K43" s="253" t="e">
        <f t="shared" si="1"/>
        <v>#DIV/0!</v>
      </c>
      <c r="L43" s="250"/>
      <c r="M43" s="251"/>
      <c r="N43" s="251"/>
      <c r="O43" s="252"/>
      <c r="P43" s="251">
        <f t="shared" si="9"/>
        <v>0</v>
      </c>
      <c r="Q43" s="268" t="e">
        <f t="shared" si="10"/>
        <v>#DIV/0!</v>
      </c>
      <c r="R43" s="250">
        <f t="shared" si="17"/>
        <v>0</v>
      </c>
      <c r="S43" s="251">
        <f t="shared" si="18"/>
        <v>0</v>
      </c>
      <c r="T43" s="251">
        <f t="shared" si="19"/>
        <v>0</v>
      </c>
      <c r="U43" s="252">
        <f t="shared" si="20"/>
        <v>0</v>
      </c>
      <c r="V43" s="251">
        <f t="shared" si="14"/>
        <v>0</v>
      </c>
      <c r="W43" s="253" t="e">
        <f t="shared" si="15"/>
        <v>#DIV/0!</v>
      </c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3"/>
      <c r="GF43" s="43"/>
      <c r="GG43" s="43"/>
      <c r="GH43" s="43"/>
      <c r="GI43" s="43"/>
      <c r="GJ43" s="43"/>
      <c r="GK43" s="43"/>
      <c r="GL43" s="43"/>
      <c r="GM43" s="43"/>
      <c r="GN43" s="43"/>
    </row>
    <row r="44" spans="1:196" s="28" customFormat="1" ht="80.400000000000006" hidden="1" customHeight="1" x14ac:dyDescent="0.35">
      <c r="A44" s="369"/>
      <c r="B44" s="386"/>
      <c r="C44" s="223"/>
      <c r="D44" s="386"/>
      <c r="E44" s="372" t="s">
        <v>224</v>
      </c>
      <c r="F44" s="314"/>
      <c r="G44" s="315"/>
      <c r="H44" s="292"/>
      <c r="I44" s="308">
        <f t="shared" si="5"/>
        <v>0</v>
      </c>
      <c r="J44" s="251">
        <f t="shared" si="25"/>
        <v>0</v>
      </c>
      <c r="K44" s="282" t="e">
        <f t="shared" si="1"/>
        <v>#DIV/0!</v>
      </c>
      <c r="L44" s="250"/>
      <c r="M44" s="251"/>
      <c r="N44" s="251"/>
      <c r="O44" s="252"/>
      <c r="P44" s="251">
        <f t="shared" si="9"/>
        <v>0</v>
      </c>
      <c r="Q44" s="284" t="e">
        <f t="shared" si="10"/>
        <v>#DIV/0!</v>
      </c>
      <c r="R44" s="250">
        <f t="shared" si="17"/>
        <v>0</v>
      </c>
      <c r="S44" s="251">
        <f t="shared" si="18"/>
        <v>0</v>
      </c>
      <c r="T44" s="251">
        <f t="shared" si="19"/>
        <v>0</v>
      </c>
      <c r="U44" s="252">
        <f t="shared" si="20"/>
        <v>0</v>
      </c>
      <c r="V44" s="251">
        <f t="shared" si="14"/>
        <v>0</v>
      </c>
      <c r="W44" s="268" t="e">
        <f t="shared" si="15"/>
        <v>#DIV/0!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3"/>
      <c r="GF44" s="43"/>
      <c r="GG44" s="43"/>
      <c r="GH44" s="43"/>
      <c r="GI44" s="43"/>
      <c r="GJ44" s="43"/>
      <c r="GK44" s="43"/>
      <c r="GL44" s="43"/>
      <c r="GM44" s="43"/>
      <c r="GN44" s="43"/>
    </row>
    <row r="45" spans="1:196" s="7" customFormat="1" ht="40.200000000000003" customHeight="1" x14ac:dyDescent="0.3">
      <c r="A45" s="202"/>
      <c r="B45" s="220" t="s">
        <v>23</v>
      </c>
      <c r="C45" s="221">
        <v>1080</v>
      </c>
      <c r="D45" s="220" t="s">
        <v>60</v>
      </c>
      <c r="E45" s="375" t="s">
        <v>240</v>
      </c>
      <c r="F45" s="312">
        <v>9680.9</v>
      </c>
      <c r="G45" s="218">
        <v>6349.4</v>
      </c>
      <c r="H45" s="313">
        <v>6141.3</v>
      </c>
      <c r="I45" s="209">
        <f t="shared" si="5"/>
        <v>1.4075181311382533E-2</v>
      </c>
      <c r="J45" s="207">
        <f t="shared" si="25"/>
        <v>-208.09999999999945</v>
      </c>
      <c r="K45" s="284">
        <f t="shared" si="1"/>
        <v>0.96722524962988632</v>
      </c>
      <c r="L45" s="234">
        <v>611.6</v>
      </c>
      <c r="M45" s="248">
        <v>484.7</v>
      </c>
      <c r="N45" s="248">
        <v>322.3</v>
      </c>
      <c r="O45" s="249">
        <v>171.7</v>
      </c>
      <c r="P45" s="207">
        <f t="shared" si="9"/>
        <v>-150.60000000000002</v>
      </c>
      <c r="Q45" s="284">
        <f t="shared" si="10"/>
        <v>0.5327334781259695</v>
      </c>
      <c r="R45" s="234">
        <f t="shared" si="17"/>
        <v>10292.5</v>
      </c>
      <c r="S45" s="248">
        <f t="shared" si="18"/>
        <v>10165.6</v>
      </c>
      <c r="T45" s="207">
        <f t="shared" si="19"/>
        <v>6671.7</v>
      </c>
      <c r="U45" s="249">
        <f t="shared" si="20"/>
        <v>6313</v>
      </c>
      <c r="V45" s="207">
        <f t="shared" si="14"/>
        <v>-358.69999999999982</v>
      </c>
      <c r="W45" s="208">
        <f t="shared" si="15"/>
        <v>0.94623559212794339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26"/>
      <c r="GF45" s="26"/>
      <c r="GG45" s="26"/>
      <c r="GH45" s="26"/>
      <c r="GI45" s="26"/>
      <c r="GJ45" s="26"/>
      <c r="GK45" s="26"/>
      <c r="GL45" s="26"/>
      <c r="GM45" s="26"/>
      <c r="GN45" s="26"/>
    </row>
    <row r="46" spans="1:196" ht="40.200000000000003" customHeight="1" x14ac:dyDescent="0.3">
      <c r="A46" s="202"/>
      <c r="B46" s="398" t="s">
        <v>24</v>
      </c>
      <c r="C46" s="204" t="s">
        <v>280</v>
      </c>
      <c r="D46" s="367" t="s">
        <v>58</v>
      </c>
      <c r="E46" s="399" t="s">
        <v>281</v>
      </c>
      <c r="F46" s="312">
        <v>8184.4</v>
      </c>
      <c r="G46" s="218">
        <v>5638.7</v>
      </c>
      <c r="H46" s="313">
        <v>4839.5</v>
      </c>
      <c r="I46" s="209">
        <f t="shared" si="5"/>
        <v>1.1091599491383872E-2</v>
      </c>
      <c r="J46" s="207">
        <f t="shared" si="25"/>
        <v>-799.19999999999982</v>
      </c>
      <c r="K46" s="284">
        <f t="shared" si="1"/>
        <v>0.85826520297231634</v>
      </c>
      <c r="L46" s="234"/>
      <c r="M46" s="248"/>
      <c r="N46" s="248"/>
      <c r="O46" s="249"/>
      <c r="P46" s="207">
        <f t="shared" ref="P46:P50" si="46">O46-N46</f>
        <v>0</v>
      </c>
      <c r="Q46" s="284"/>
      <c r="R46" s="234">
        <f t="shared" si="17"/>
        <v>8184.4</v>
      </c>
      <c r="S46" s="248">
        <f t="shared" si="18"/>
        <v>8184.4</v>
      </c>
      <c r="T46" s="207">
        <f t="shared" si="19"/>
        <v>5638.7</v>
      </c>
      <c r="U46" s="249">
        <f t="shared" si="20"/>
        <v>4839.5</v>
      </c>
      <c r="V46" s="207">
        <f t="shared" si="14"/>
        <v>-799.19999999999982</v>
      </c>
      <c r="W46" s="208">
        <f t="shared" si="15"/>
        <v>0.85826520297231634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</row>
    <row r="47" spans="1:196" ht="27" customHeight="1" x14ac:dyDescent="0.3">
      <c r="A47" s="202"/>
      <c r="B47" s="398"/>
      <c r="C47" s="204" t="s">
        <v>282</v>
      </c>
      <c r="D47" s="367" t="s">
        <v>58</v>
      </c>
      <c r="E47" s="376" t="s">
        <v>157</v>
      </c>
      <c r="F47" s="312">
        <v>243.1</v>
      </c>
      <c r="G47" s="218">
        <v>241.3</v>
      </c>
      <c r="H47" s="313">
        <v>12.7</v>
      </c>
      <c r="I47" s="215">
        <f t="shared" si="5"/>
        <v>2.9106997322156248E-5</v>
      </c>
      <c r="J47" s="207">
        <f t="shared" si="25"/>
        <v>-228.60000000000002</v>
      </c>
      <c r="K47" s="284">
        <f t="shared" si="1"/>
        <v>5.2631578947368418E-2</v>
      </c>
      <c r="L47" s="234"/>
      <c r="M47" s="248"/>
      <c r="N47" s="248"/>
      <c r="O47" s="249"/>
      <c r="P47" s="207">
        <f t="shared" si="46"/>
        <v>0</v>
      </c>
      <c r="Q47" s="208"/>
      <c r="R47" s="234">
        <f t="shared" si="17"/>
        <v>243.1</v>
      </c>
      <c r="S47" s="248">
        <f t="shared" si="18"/>
        <v>243.1</v>
      </c>
      <c r="T47" s="207">
        <f t="shared" si="19"/>
        <v>241.3</v>
      </c>
      <c r="U47" s="249">
        <f t="shared" si="20"/>
        <v>12.7</v>
      </c>
      <c r="V47" s="207">
        <f t="shared" si="14"/>
        <v>-228.60000000000002</v>
      </c>
      <c r="W47" s="208">
        <f t="shared" si="15"/>
        <v>5.2631578947368418E-2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</row>
    <row r="48" spans="1:196" ht="48" customHeight="1" x14ac:dyDescent="0.3">
      <c r="A48" s="202"/>
      <c r="B48" s="398" t="s">
        <v>25</v>
      </c>
      <c r="C48" s="204" t="s">
        <v>283</v>
      </c>
      <c r="D48" s="367" t="s">
        <v>58</v>
      </c>
      <c r="E48" s="399" t="s">
        <v>284</v>
      </c>
      <c r="F48" s="312">
        <v>427.4</v>
      </c>
      <c r="G48" s="218">
        <v>373.6</v>
      </c>
      <c r="H48" s="313">
        <v>263.8</v>
      </c>
      <c r="I48" s="209">
        <f t="shared" si="5"/>
        <v>6.0460046406179675E-4</v>
      </c>
      <c r="J48" s="207">
        <f t="shared" si="25"/>
        <v>-109.80000000000001</v>
      </c>
      <c r="K48" s="284">
        <f t="shared" si="1"/>
        <v>0.70610278372591007</v>
      </c>
      <c r="L48" s="234"/>
      <c r="M48" s="248">
        <v>0.2</v>
      </c>
      <c r="N48" s="248">
        <v>0.2</v>
      </c>
      <c r="O48" s="249">
        <v>0.2</v>
      </c>
      <c r="P48" s="207">
        <f t="shared" si="46"/>
        <v>0</v>
      </c>
      <c r="Q48" s="208">
        <f t="shared" si="10"/>
        <v>1</v>
      </c>
      <c r="R48" s="234">
        <f t="shared" si="17"/>
        <v>427.4</v>
      </c>
      <c r="S48" s="248">
        <f t="shared" si="18"/>
        <v>427.59999999999997</v>
      </c>
      <c r="T48" s="207">
        <f t="shared" si="19"/>
        <v>373.8</v>
      </c>
      <c r="U48" s="249">
        <f t="shared" si="20"/>
        <v>264</v>
      </c>
      <c r="V48" s="207">
        <f t="shared" si="14"/>
        <v>-109.80000000000001</v>
      </c>
      <c r="W48" s="208">
        <f t="shared" si="15"/>
        <v>0.7062600321027287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</row>
    <row r="49" spans="1:196" s="179" customFormat="1" ht="101.4" customHeight="1" x14ac:dyDescent="0.35">
      <c r="A49" s="396"/>
      <c r="B49" s="389"/>
      <c r="C49" s="400"/>
      <c r="D49" s="400"/>
      <c r="E49" s="397" t="s">
        <v>309</v>
      </c>
      <c r="F49" s="451">
        <v>42.6</v>
      </c>
      <c r="G49" s="452">
        <v>42.6</v>
      </c>
      <c r="H49" s="331"/>
      <c r="I49" s="326">
        <f t="shared" ref="I49" si="47">H49/$H$6</f>
        <v>0</v>
      </c>
      <c r="J49" s="262">
        <f t="shared" si="25"/>
        <v>-42.6</v>
      </c>
      <c r="K49" s="263">
        <f t="shared" si="1"/>
        <v>0</v>
      </c>
      <c r="L49" s="267"/>
      <c r="M49" s="262"/>
      <c r="N49" s="262"/>
      <c r="O49" s="252"/>
      <c r="P49" s="262">
        <f t="shared" ref="P49" si="48">O49-N49</f>
        <v>0</v>
      </c>
      <c r="Q49" s="263"/>
      <c r="R49" s="267">
        <f t="shared" ref="R49" si="49">SUM(F49,L49)</f>
        <v>42.6</v>
      </c>
      <c r="S49" s="262">
        <f t="shared" ref="S49" si="50">SUM(F49,M49)</f>
        <v>42.6</v>
      </c>
      <c r="T49" s="262">
        <f t="shared" ref="T49" si="51">SUM(G49,N49)</f>
        <v>42.6</v>
      </c>
      <c r="U49" s="252">
        <f t="shared" ref="U49" si="52">SUM(H49,O49)</f>
        <v>0</v>
      </c>
      <c r="V49" s="262">
        <f t="shared" si="14"/>
        <v>-42.6</v>
      </c>
      <c r="W49" s="263">
        <f t="shared" si="15"/>
        <v>0</v>
      </c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</row>
    <row r="50" spans="1:196" s="179" customFormat="1" ht="54" customHeight="1" x14ac:dyDescent="0.35">
      <c r="A50" s="396"/>
      <c r="B50" s="389"/>
      <c r="C50" s="400" t="s">
        <v>293</v>
      </c>
      <c r="D50" s="400" t="s">
        <v>58</v>
      </c>
      <c r="E50" s="397" t="s">
        <v>325</v>
      </c>
      <c r="F50" s="451">
        <v>1558.6</v>
      </c>
      <c r="G50" s="452">
        <v>960.7</v>
      </c>
      <c r="H50" s="292">
        <v>867.7</v>
      </c>
      <c r="I50" s="326">
        <f t="shared" si="5"/>
        <v>1.9886725650736202E-3</v>
      </c>
      <c r="J50" s="262">
        <f t="shared" ref="J50" si="53">H50-G50</f>
        <v>-93</v>
      </c>
      <c r="K50" s="263">
        <f t="shared" ref="K50" si="54">H50/G50</f>
        <v>0.90319558655147292</v>
      </c>
      <c r="L50" s="267"/>
      <c r="M50" s="262"/>
      <c r="N50" s="262"/>
      <c r="O50" s="252"/>
      <c r="P50" s="262">
        <f t="shared" si="46"/>
        <v>0</v>
      </c>
      <c r="Q50" s="263"/>
      <c r="R50" s="267">
        <f t="shared" si="17"/>
        <v>1558.6</v>
      </c>
      <c r="S50" s="262">
        <f t="shared" si="18"/>
        <v>1558.6</v>
      </c>
      <c r="T50" s="262">
        <f t="shared" si="19"/>
        <v>960.7</v>
      </c>
      <c r="U50" s="252">
        <f t="shared" si="20"/>
        <v>867.7</v>
      </c>
      <c r="V50" s="262">
        <f t="shared" ref="V50" si="55">U50-T50</f>
        <v>-93</v>
      </c>
      <c r="W50" s="263">
        <f t="shared" ref="W50" si="56">U50/T50</f>
        <v>0.90319558655147292</v>
      </c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</row>
    <row r="51" spans="1:196" ht="36" customHeight="1" x14ac:dyDescent="0.3">
      <c r="A51" s="202"/>
      <c r="B51" s="398" t="s">
        <v>26</v>
      </c>
      <c r="C51" s="204" t="s">
        <v>285</v>
      </c>
      <c r="D51" s="367" t="s">
        <v>58</v>
      </c>
      <c r="E51" s="399" t="s">
        <v>286</v>
      </c>
      <c r="F51" s="312">
        <v>2395</v>
      </c>
      <c r="G51" s="218">
        <v>1546.7</v>
      </c>
      <c r="H51" s="313">
        <v>1414.9</v>
      </c>
      <c r="I51" s="209">
        <f t="shared" si="5"/>
        <v>3.2427945284345576E-3</v>
      </c>
      <c r="J51" s="207">
        <f t="shared" si="25"/>
        <v>-131.79999999999995</v>
      </c>
      <c r="K51" s="284">
        <f t="shared" si="1"/>
        <v>0.9147863192603608</v>
      </c>
      <c r="L51" s="234"/>
      <c r="M51" s="248"/>
      <c r="N51" s="248"/>
      <c r="O51" s="249"/>
      <c r="P51" s="207">
        <f t="shared" ref="P51:P54" si="57">O51-N51</f>
        <v>0</v>
      </c>
      <c r="Q51" s="208"/>
      <c r="R51" s="234">
        <f t="shared" si="17"/>
        <v>2395</v>
      </c>
      <c r="S51" s="248">
        <f t="shared" si="18"/>
        <v>2395</v>
      </c>
      <c r="T51" s="207">
        <f t="shared" si="19"/>
        <v>1546.7</v>
      </c>
      <c r="U51" s="249">
        <f t="shared" si="20"/>
        <v>1414.9</v>
      </c>
      <c r="V51" s="207">
        <f t="shared" si="14"/>
        <v>-131.79999999999995</v>
      </c>
      <c r="W51" s="208">
        <f t="shared" si="15"/>
        <v>0.9147863192603608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196" s="175" customFormat="1" ht="91.2" customHeight="1" x14ac:dyDescent="0.3">
      <c r="A52" s="202"/>
      <c r="B52" s="220"/>
      <c r="C52" s="204" t="s">
        <v>326</v>
      </c>
      <c r="D52" s="204" t="s">
        <v>58</v>
      </c>
      <c r="E52" s="375" t="s">
        <v>328</v>
      </c>
      <c r="F52" s="312">
        <v>378.9</v>
      </c>
      <c r="G52" s="218">
        <v>378.9</v>
      </c>
      <c r="H52" s="313">
        <v>4</v>
      </c>
      <c r="I52" s="215">
        <f t="shared" si="5"/>
        <v>9.1675582117027564E-6</v>
      </c>
      <c r="J52" s="207">
        <f t="shared" si="25"/>
        <v>-374.9</v>
      </c>
      <c r="K52" s="208">
        <f t="shared" si="1"/>
        <v>1.0556875164951175E-2</v>
      </c>
      <c r="L52" s="234">
        <v>380.2</v>
      </c>
      <c r="M52" s="207">
        <v>380.1</v>
      </c>
      <c r="N52" s="207">
        <v>380.1</v>
      </c>
      <c r="O52" s="249">
        <v>27.2</v>
      </c>
      <c r="P52" s="207">
        <f t="shared" si="57"/>
        <v>-352.90000000000003</v>
      </c>
      <c r="Q52" s="284">
        <f t="shared" si="10"/>
        <v>7.1560115759010778E-2</v>
      </c>
      <c r="R52" s="234">
        <f t="shared" si="17"/>
        <v>759.09999999999991</v>
      </c>
      <c r="S52" s="207">
        <f t="shared" si="18"/>
        <v>759</v>
      </c>
      <c r="T52" s="207">
        <f t="shared" si="19"/>
        <v>759</v>
      </c>
      <c r="U52" s="249">
        <f t="shared" si="20"/>
        <v>31.2</v>
      </c>
      <c r="V52" s="207">
        <f t="shared" si="14"/>
        <v>-727.8</v>
      </c>
      <c r="W52" s="208">
        <f t="shared" si="15"/>
        <v>4.1106719367588931E-2</v>
      </c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3"/>
      <c r="FK52" s="173"/>
      <c r="FL52" s="173"/>
      <c r="FM52" s="173"/>
      <c r="FN52" s="173"/>
      <c r="FO52" s="173"/>
      <c r="FP52" s="173"/>
      <c r="FQ52" s="173"/>
      <c r="FR52" s="173"/>
      <c r="FS52" s="173"/>
      <c r="FT52" s="173"/>
      <c r="FU52" s="173"/>
      <c r="FV52" s="173"/>
      <c r="FW52" s="173"/>
      <c r="FX52" s="173"/>
      <c r="FY52" s="173"/>
      <c r="FZ52" s="173"/>
      <c r="GA52" s="173"/>
      <c r="GB52" s="173"/>
      <c r="GC52" s="173"/>
      <c r="GD52" s="173"/>
      <c r="GE52" s="174"/>
      <c r="GF52" s="174"/>
      <c r="GG52" s="174"/>
      <c r="GH52" s="174"/>
      <c r="GI52" s="174"/>
      <c r="GJ52" s="174"/>
      <c r="GK52" s="174"/>
      <c r="GL52" s="174"/>
      <c r="GM52" s="174"/>
      <c r="GN52" s="174"/>
    </row>
    <row r="53" spans="1:196" s="179" customFormat="1" ht="91.8" customHeight="1" x14ac:dyDescent="0.35">
      <c r="A53" s="396"/>
      <c r="B53" s="389"/>
      <c r="C53" s="400" t="s">
        <v>327</v>
      </c>
      <c r="D53" s="400" t="s">
        <v>58</v>
      </c>
      <c r="E53" s="397" t="s">
        <v>332</v>
      </c>
      <c r="F53" s="451">
        <v>1422</v>
      </c>
      <c r="G53" s="452">
        <v>1002</v>
      </c>
      <c r="H53" s="292">
        <v>9.4</v>
      </c>
      <c r="I53" s="453">
        <f t="shared" si="5"/>
        <v>2.1543761797501478E-5</v>
      </c>
      <c r="J53" s="262">
        <f t="shared" si="25"/>
        <v>-992.6</v>
      </c>
      <c r="K53" s="263">
        <f t="shared" si="1"/>
        <v>9.3812375249500996E-3</v>
      </c>
      <c r="L53" s="267">
        <v>284.89999999999998</v>
      </c>
      <c r="M53" s="262">
        <v>284.89999999999998</v>
      </c>
      <c r="N53" s="262">
        <v>284.89999999999998</v>
      </c>
      <c r="O53" s="252">
        <v>20.3</v>
      </c>
      <c r="P53" s="262">
        <f t="shared" si="57"/>
        <v>-264.59999999999997</v>
      </c>
      <c r="Q53" s="263">
        <f t="shared" si="10"/>
        <v>7.125307125307126E-2</v>
      </c>
      <c r="R53" s="267">
        <f t="shared" si="17"/>
        <v>1706.9</v>
      </c>
      <c r="S53" s="262">
        <f t="shared" si="18"/>
        <v>1706.9</v>
      </c>
      <c r="T53" s="262">
        <f t="shared" si="19"/>
        <v>1286.9000000000001</v>
      </c>
      <c r="U53" s="252">
        <f t="shared" si="20"/>
        <v>29.700000000000003</v>
      </c>
      <c r="V53" s="262">
        <f t="shared" si="14"/>
        <v>-1257.2</v>
      </c>
      <c r="W53" s="263">
        <f t="shared" si="15"/>
        <v>2.3078716294972414E-2</v>
      </c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</row>
    <row r="54" spans="1:196" s="179" customFormat="1" ht="71.25" customHeight="1" x14ac:dyDescent="0.35">
      <c r="A54" s="396"/>
      <c r="B54" s="389"/>
      <c r="C54" s="400" t="s">
        <v>294</v>
      </c>
      <c r="D54" s="400" t="s">
        <v>58</v>
      </c>
      <c r="E54" s="397" t="s">
        <v>322</v>
      </c>
      <c r="F54" s="451">
        <v>287.60000000000002</v>
      </c>
      <c r="G54" s="452">
        <v>287.60000000000002</v>
      </c>
      <c r="H54" s="292">
        <v>278.2</v>
      </c>
      <c r="I54" s="326">
        <f t="shared" si="5"/>
        <v>6.3760367362392665E-4</v>
      </c>
      <c r="J54" s="262">
        <f t="shared" si="25"/>
        <v>-9.4000000000000341</v>
      </c>
      <c r="K54" s="263">
        <f t="shared" si="1"/>
        <v>0.96731571627260071</v>
      </c>
      <c r="L54" s="267"/>
      <c r="M54" s="262"/>
      <c r="N54" s="262"/>
      <c r="O54" s="252"/>
      <c r="P54" s="262">
        <f t="shared" si="57"/>
        <v>0</v>
      </c>
      <c r="Q54" s="263"/>
      <c r="R54" s="267">
        <f t="shared" si="17"/>
        <v>287.60000000000002</v>
      </c>
      <c r="S54" s="262">
        <f t="shared" si="18"/>
        <v>287.60000000000002</v>
      </c>
      <c r="T54" s="262">
        <f t="shared" si="19"/>
        <v>287.60000000000002</v>
      </c>
      <c r="U54" s="252">
        <f t="shared" si="20"/>
        <v>278.2</v>
      </c>
      <c r="V54" s="262">
        <f t="shared" si="14"/>
        <v>-9.4000000000000341</v>
      </c>
      <c r="W54" s="263">
        <f t="shared" si="15"/>
        <v>0.96731571627260071</v>
      </c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</row>
    <row r="55" spans="1:196" s="179" customFormat="1" ht="87" customHeight="1" x14ac:dyDescent="0.35">
      <c r="A55" s="396"/>
      <c r="B55" s="389"/>
      <c r="C55" s="400" t="s">
        <v>307</v>
      </c>
      <c r="D55" s="400" t="s">
        <v>58</v>
      </c>
      <c r="E55" s="397" t="s">
        <v>323</v>
      </c>
      <c r="F55" s="451">
        <v>500</v>
      </c>
      <c r="G55" s="452">
        <v>180</v>
      </c>
      <c r="H55" s="292">
        <v>170.5</v>
      </c>
      <c r="I55" s="332">
        <f t="shared" ref="I55" si="58">H55/$H$6</f>
        <v>3.9076716877382996E-4</v>
      </c>
      <c r="J55" s="262">
        <f t="shared" ref="J55" si="59">H55-G55</f>
        <v>-9.5</v>
      </c>
      <c r="K55" s="263">
        <f t="shared" ref="K55" si="60">H55/G55</f>
        <v>0.94722222222222219</v>
      </c>
      <c r="L55" s="267">
        <v>55.2</v>
      </c>
      <c r="M55" s="262">
        <v>55.2</v>
      </c>
      <c r="N55" s="262">
        <v>55.2</v>
      </c>
      <c r="O55" s="450"/>
      <c r="P55" s="262">
        <f t="shared" ref="P55" si="61">O55-N55</f>
        <v>-55.2</v>
      </c>
      <c r="Q55" s="263">
        <f t="shared" si="10"/>
        <v>0</v>
      </c>
      <c r="R55" s="267">
        <f t="shared" ref="R55" si="62">SUM(F55,L55)</f>
        <v>555.20000000000005</v>
      </c>
      <c r="S55" s="262">
        <f t="shared" ref="S55" si="63">SUM(F55,M55)</f>
        <v>555.20000000000005</v>
      </c>
      <c r="T55" s="262">
        <f t="shared" ref="T55" si="64">SUM(G55,N55)</f>
        <v>235.2</v>
      </c>
      <c r="U55" s="252">
        <f t="shared" ref="U55" si="65">SUM(H55,O55)</f>
        <v>170.5</v>
      </c>
      <c r="V55" s="262">
        <f t="shared" ref="V55" si="66">U55-T55</f>
        <v>-64.699999999999989</v>
      </c>
      <c r="W55" s="263">
        <f t="shared" ref="W55" si="67">U55/T55</f>
        <v>0.7249149659863946</v>
      </c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</row>
    <row r="56" spans="1:196" s="4" customFormat="1" ht="27" customHeight="1" x14ac:dyDescent="0.3">
      <c r="A56" s="197">
        <v>3</v>
      </c>
      <c r="B56" s="401" t="s">
        <v>41</v>
      </c>
      <c r="C56" s="401" t="s">
        <v>110</v>
      </c>
      <c r="D56" s="401"/>
      <c r="E56" s="377" t="s">
        <v>42</v>
      </c>
      <c r="F56" s="311">
        <f>F57+F59+F60+F61+F64+F67</f>
        <v>28416.999999999996</v>
      </c>
      <c r="G56" s="199">
        <f>G57+G59+G60+G61+G64+G67</f>
        <v>24579</v>
      </c>
      <c r="H56" s="244">
        <f>H57+H59+H60+H61+H64+H67</f>
        <v>21207.199999999997</v>
      </c>
      <c r="I56" s="200">
        <f t="shared" si="5"/>
        <v>4.8604560126805661E-2</v>
      </c>
      <c r="J56" s="199">
        <f t="shared" si="25"/>
        <v>-3371.8000000000029</v>
      </c>
      <c r="K56" s="282">
        <f t="shared" si="1"/>
        <v>0.86281785263843103</v>
      </c>
      <c r="L56" s="233">
        <f>L57+L59+L60+L61+L64+L67</f>
        <v>158</v>
      </c>
      <c r="M56" s="199">
        <f>M57+M59+M60+M61+M64+M67</f>
        <v>158</v>
      </c>
      <c r="N56" s="199">
        <f>N57+N59+N60+N61+N64+N67</f>
        <v>158</v>
      </c>
      <c r="O56" s="244">
        <f>O57+O59+O60+O61+O64+O67</f>
        <v>149.19999999999999</v>
      </c>
      <c r="P56" s="199">
        <f t="shared" si="9"/>
        <v>-8.8000000000000114</v>
      </c>
      <c r="Q56" s="284">
        <f t="shared" si="10"/>
        <v>0.94430379746835436</v>
      </c>
      <c r="R56" s="233">
        <f>R57+R59+R60+R61+R64+R67</f>
        <v>28574.999999999996</v>
      </c>
      <c r="S56" s="199">
        <f t="shared" ref="S56:U56" si="68">S57+S59+S60+S61+S64+S67</f>
        <v>28574.999999999996</v>
      </c>
      <c r="T56" s="199">
        <f t="shared" si="68"/>
        <v>24737</v>
      </c>
      <c r="U56" s="244">
        <f t="shared" si="68"/>
        <v>21356.399999999998</v>
      </c>
      <c r="V56" s="199">
        <f t="shared" si="14"/>
        <v>-3380.6000000000022</v>
      </c>
      <c r="W56" s="201">
        <f t="shared" si="15"/>
        <v>0.8633383191171119</v>
      </c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4"/>
      <c r="GF56" s="54"/>
      <c r="GG56" s="54"/>
      <c r="GH56" s="54"/>
      <c r="GI56" s="54"/>
      <c r="GJ56" s="54"/>
      <c r="GK56" s="54"/>
      <c r="GL56" s="54"/>
      <c r="GM56" s="54"/>
      <c r="GN56" s="54"/>
    </row>
    <row r="57" spans="1:196" ht="37.200000000000003" customHeight="1" x14ac:dyDescent="0.3">
      <c r="A57" s="202"/>
      <c r="B57" s="366" t="s">
        <v>43</v>
      </c>
      <c r="C57" s="204" t="s">
        <v>266</v>
      </c>
      <c r="D57" s="204" t="s">
        <v>273</v>
      </c>
      <c r="E57" s="373" t="s">
        <v>267</v>
      </c>
      <c r="F57" s="309">
        <v>21708.5</v>
      </c>
      <c r="G57" s="207">
        <v>19273.900000000001</v>
      </c>
      <c r="H57" s="249">
        <v>17077.3</v>
      </c>
      <c r="I57" s="209">
        <f t="shared" si="5"/>
        <v>3.9139285462177868E-2</v>
      </c>
      <c r="J57" s="207">
        <f t="shared" si="25"/>
        <v>-2196.6000000000022</v>
      </c>
      <c r="K57" s="284">
        <f t="shared" si="1"/>
        <v>0.88603240651865989</v>
      </c>
      <c r="L57" s="234">
        <v>158</v>
      </c>
      <c r="M57" s="207">
        <v>158</v>
      </c>
      <c r="N57" s="207">
        <v>158</v>
      </c>
      <c r="O57" s="249">
        <v>149.19999999999999</v>
      </c>
      <c r="P57" s="207">
        <f t="shared" si="9"/>
        <v>-8.8000000000000114</v>
      </c>
      <c r="Q57" s="284">
        <f t="shared" si="10"/>
        <v>0.94430379746835436</v>
      </c>
      <c r="R57" s="234">
        <f t="shared" si="17"/>
        <v>21866.5</v>
      </c>
      <c r="S57" s="248">
        <f t="shared" si="18"/>
        <v>21866.5</v>
      </c>
      <c r="T57" s="207">
        <f t="shared" si="19"/>
        <v>19431.900000000001</v>
      </c>
      <c r="U57" s="249">
        <f t="shared" si="20"/>
        <v>17226.5</v>
      </c>
      <c r="V57" s="207">
        <f t="shared" si="14"/>
        <v>-2205.4000000000015</v>
      </c>
      <c r="W57" s="208">
        <f t="shared" si="15"/>
        <v>0.88650620886274623</v>
      </c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</row>
    <row r="58" spans="1:196" s="101" customFormat="1" ht="68.400000000000006" hidden="1" customHeight="1" x14ac:dyDescent="0.35">
      <c r="A58" s="369"/>
      <c r="B58" s="370"/>
      <c r="C58" s="211"/>
      <c r="D58" s="371"/>
      <c r="E58" s="402" t="s">
        <v>261</v>
      </c>
      <c r="F58" s="322"/>
      <c r="G58" s="251"/>
      <c r="H58" s="252"/>
      <c r="I58" s="308">
        <f t="shared" si="5"/>
        <v>0</v>
      </c>
      <c r="J58" s="251">
        <f t="shared" si="25"/>
        <v>0</v>
      </c>
      <c r="K58" s="253" t="e">
        <f t="shared" si="1"/>
        <v>#DIV/0!</v>
      </c>
      <c r="L58" s="250"/>
      <c r="M58" s="251"/>
      <c r="N58" s="251"/>
      <c r="O58" s="252"/>
      <c r="P58" s="271">
        <f t="shared" si="9"/>
        <v>0</v>
      </c>
      <c r="Q58" s="268" t="e">
        <f t="shared" si="10"/>
        <v>#DIV/0!</v>
      </c>
      <c r="R58" s="250">
        <f t="shared" si="17"/>
        <v>0</v>
      </c>
      <c r="S58" s="251">
        <f t="shared" si="18"/>
        <v>0</v>
      </c>
      <c r="T58" s="251">
        <f t="shared" si="19"/>
        <v>0</v>
      </c>
      <c r="U58" s="252">
        <f t="shared" si="20"/>
        <v>0</v>
      </c>
      <c r="V58" s="251">
        <f t="shared" si="14"/>
        <v>0</v>
      </c>
      <c r="W58" s="253" t="e">
        <f t="shared" si="15"/>
        <v>#DIV/0!</v>
      </c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100"/>
      <c r="GF58" s="100"/>
      <c r="GG58" s="100"/>
      <c r="GH58" s="100"/>
      <c r="GI58" s="100"/>
      <c r="GJ58" s="100"/>
      <c r="GK58" s="100"/>
      <c r="GL58" s="100"/>
      <c r="GM58" s="100"/>
      <c r="GN58" s="100"/>
    </row>
    <row r="59" spans="1:196" s="18" customFormat="1" ht="49.95" customHeight="1" x14ac:dyDescent="0.3">
      <c r="A59" s="380"/>
      <c r="B59" s="403" t="s">
        <v>45</v>
      </c>
      <c r="C59" s="203" t="s">
        <v>178</v>
      </c>
      <c r="D59" s="203" t="s">
        <v>179</v>
      </c>
      <c r="E59" s="404" t="s">
        <v>177</v>
      </c>
      <c r="F59" s="333">
        <v>370.3</v>
      </c>
      <c r="G59" s="248">
        <v>271.10000000000002</v>
      </c>
      <c r="H59" s="249">
        <v>126.3</v>
      </c>
      <c r="I59" s="206">
        <f t="shared" si="5"/>
        <v>2.8946565053451453E-4</v>
      </c>
      <c r="J59" s="207">
        <f t="shared" si="25"/>
        <v>-144.80000000000001</v>
      </c>
      <c r="K59" s="284">
        <f t="shared" si="1"/>
        <v>0.46587974917004793</v>
      </c>
      <c r="L59" s="254"/>
      <c r="M59" s="248"/>
      <c r="N59" s="248"/>
      <c r="O59" s="249"/>
      <c r="P59" s="207">
        <f t="shared" si="9"/>
        <v>0</v>
      </c>
      <c r="Q59" s="208"/>
      <c r="R59" s="254">
        <f t="shared" si="17"/>
        <v>370.3</v>
      </c>
      <c r="S59" s="248">
        <f t="shared" si="18"/>
        <v>370.3</v>
      </c>
      <c r="T59" s="248">
        <f t="shared" si="19"/>
        <v>271.10000000000002</v>
      </c>
      <c r="U59" s="249">
        <f t="shared" si="20"/>
        <v>126.3</v>
      </c>
      <c r="V59" s="207">
        <f t="shared" si="14"/>
        <v>-144.80000000000001</v>
      </c>
      <c r="W59" s="208">
        <f t="shared" si="15"/>
        <v>0.46587974917004793</v>
      </c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46"/>
      <c r="GF59" s="46"/>
      <c r="GG59" s="46"/>
      <c r="GH59" s="46"/>
      <c r="GI59" s="46"/>
      <c r="GJ59" s="46"/>
      <c r="GK59" s="46"/>
      <c r="GL59" s="46"/>
      <c r="GM59" s="46"/>
      <c r="GN59" s="46"/>
    </row>
    <row r="60" spans="1:196" s="18" customFormat="1" ht="33.75" customHeight="1" x14ac:dyDescent="0.3">
      <c r="A60" s="380"/>
      <c r="B60" s="403" t="s">
        <v>45</v>
      </c>
      <c r="C60" s="203" t="s">
        <v>131</v>
      </c>
      <c r="D60" s="403" t="s">
        <v>62</v>
      </c>
      <c r="E60" s="404" t="s">
        <v>49</v>
      </c>
      <c r="F60" s="333">
        <v>80</v>
      </c>
      <c r="G60" s="248">
        <v>80</v>
      </c>
      <c r="H60" s="249"/>
      <c r="I60" s="206">
        <f t="shared" si="5"/>
        <v>0</v>
      </c>
      <c r="J60" s="207">
        <f t="shared" si="25"/>
        <v>-80</v>
      </c>
      <c r="K60" s="284"/>
      <c r="L60" s="254"/>
      <c r="M60" s="248"/>
      <c r="N60" s="248"/>
      <c r="O60" s="249"/>
      <c r="P60" s="207">
        <f t="shared" si="9"/>
        <v>0</v>
      </c>
      <c r="Q60" s="208"/>
      <c r="R60" s="254">
        <f t="shared" si="17"/>
        <v>80</v>
      </c>
      <c r="S60" s="248">
        <f t="shared" si="18"/>
        <v>80</v>
      </c>
      <c r="T60" s="248">
        <f t="shared" si="19"/>
        <v>80</v>
      </c>
      <c r="U60" s="249">
        <f t="shared" si="20"/>
        <v>0</v>
      </c>
      <c r="V60" s="207">
        <f t="shared" si="14"/>
        <v>-80</v>
      </c>
      <c r="W60" s="208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46"/>
      <c r="GF60" s="46"/>
      <c r="GG60" s="46"/>
      <c r="GH60" s="46"/>
      <c r="GI60" s="46"/>
      <c r="GJ60" s="46"/>
      <c r="GK60" s="46"/>
      <c r="GL60" s="46"/>
      <c r="GM60" s="46"/>
      <c r="GN60" s="46"/>
    </row>
    <row r="61" spans="1:196" s="18" customFormat="1" ht="33" customHeight="1" x14ac:dyDescent="0.3">
      <c r="A61" s="380"/>
      <c r="B61" s="403" t="s">
        <v>46</v>
      </c>
      <c r="C61" s="203" t="s">
        <v>132</v>
      </c>
      <c r="D61" s="403" t="s">
        <v>62</v>
      </c>
      <c r="E61" s="404" t="s">
        <v>133</v>
      </c>
      <c r="F61" s="333">
        <v>1134.5999999999999</v>
      </c>
      <c r="G61" s="248">
        <v>1134.5999999999999</v>
      </c>
      <c r="H61" s="249">
        <v>1134</v>
      </c>
      <c r="I61" s="209">
        <f t="shared" si="5"/>
        <v>2.5990027530177311E-3</v>
      </c>
      <c r="J61" s="207">
        <f t="shared" si="25"/>
        <v>-0.59999999999990905</v>
      </c>
      <c r="K61" s="284">
        <f t="shared" si="1"/>
        <v>0.99947117927022744</v>
      </c>
      <c r="L61" s="254"/>
      <c r="M61" s="248"/>
      <c r="N61" s="248"/>
      <c r="O61" s="249"/>
      <c r="P61" s="207">
        <f t="shared" si="9"/>
        <v>0</v>
      </c>
      <c r="Q61" s="208"/>
      <c r="R61" s="254">
        <f t="shared" si="17"/>
        <v>1134.5999999999999</v>
      </c>
      <c r="S61" s="248">
        <f t="shared" si="18"/>
        <v>1134.5999999999999</v>
      </c>
      <c r="T61" s="248">
        <f t="shared" si="19"/>
        <v>1134.5999999999999</v>
      </c>
      <c r="U61" s="249">
        <f t="shared" si="20"/>
        <v>1134</v>
      </c>
      <c r="V61" s="207">
        <f t="shared" si="14"/>
        <v>-0.59999999999990905</v>
      </c>
      <c r="W61" s="208">
        <f t="shared" si="15"/>
        <v>0.99947117927022744</v>
      </c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46"/>
      <c r="GF61" s="46"/>
      <c r="GG61" s="46"/>
      <c r="GH61" s="46"/>
      <c r="GI61" s="46"/>
      <c r="GJ61" s="46"/>
      <c r="GK61" s="46"/>
      <c r="GL61" s="46"/>
      <c r="GM61" s="46"/>
      <c r="GN61" s="46"/>
    </row>
    <row r="62" spans="1:196" s="179" customFormat="1" ht="84" customHeight="1" x14ac:dyDescent="0.35">
      <c r="A62" s="396"/>
      <c r="B62" s="405"/>
      <c r="C62" s="405"/>
      <c r="D62" s="405"/>
      <c r="E62" s="391" t="s">
        <v>310</v>
      </c>
      <c r="F62" s="325">
        <v>834.6</v>
      </c>
      <c r="G62" s="262">
        <v>834.6</v>
      </c>
      <c r="H62" s="252">
        <v>834</v>
      </c>
      <c r="I62" s="326">
        <f t="shared" si="5"/>
        <v>1.9114358871400246E-3</v>
      </c>
      <c r="J62" s="262">
        <f t="shared" si="25"/>
        <v>-0.60000000000002274</v>
      </c>
      <c r="K62" s="263">
        <f t="shared" si="1"/>
        <v>0.99928109273903665</v>
      </c>
      <c r="L62" s="267"/>
      <c r="M62" s="262"/>
      <c r="N62" s="262"/>
      <c r="O62" s="252"/>
      <c r="P62" s="243">
        <f t="shared" si="9"/>
        <v>0</v>
      </c>
      <c r="Q62" s="266"/>
      <c r="R62" s="267">
        <f t="shared" si="17"/>
        <v>834.6</v>
      </c>
      <c r="S62" s="262">
        <f t="shared" si="18"/>
        <v>834.6</v>
      </c>
      <c r="T62" s="262">
        <f t="shared" si="19"/>
        <v>834.6</v>
      </c>
      <c r="U62" s="252">
        <f t="shared" si="20"/>
        <v>834</v>
      </c>
      <c r="V62" s="265">
        <f t="shared" si="14"/>
        <v>-0.60000000000002274</v>
      </c>
      <c r="W62" s="263">
        <f t="shared" si="15"/>
        <v>0.99928109273903665</v>
      </c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</row>
    <row r="63" spans="1:196" s="28" customFormat="1" ht="115.5" hidden="1" customHeight="1" x14ac:dyDescent="0.35">
      <c r="A63" s="369"/>
      <c r="B63" s="370"/>
      <c r="C63" s="210"/>
      <c r="D63" s="370"/>
      <c r="E63" s="372" t="s">
        <v>247</v>
      </c>
      <c r="F63" s="322"/>
      <c r="G63" s="251"/>
      <c r="H63" s="252"/>
      <c r="I63" s="308">
        <f t="shared" si="5"/>
        <v>0</v>
      </c>
      <c r="J63" s="251">
        <f t="shared" si="25"/>
        <v>0</v>
      </c>
      <c r="K63" s="253" t="e">
        <f t="shared" si="1"/>
        <v>#DIV/0!</v>
      </c>
      <c r="L63" s="250"/>
      <c r="M63" s="251"/>
      <c r="N63" s="251"/>
      <c r="O63" s="252"/>
      <c r="P63" s="271">
        <f t="shared" si="9"/>
        <v>0</v>
      </c>
      <c r="Q63" s="208" t="e">
        <f t="shared" si="10"/>
        <v>#DIV/0!</v>
      </c>
      <c r="R63" s="250">
        <f t="shared" si="17"/>
        <v>0</v>
      </c>
      <c r="S63" s="251">
        <f t="shared" si="18"/>
        <v>0</v>
      </c>
      <c r="T63" s="251">
        <f t="shared" si="19"/>
        <v>0</v>
      </c>
      <c r="U63" s="252">
        <f t="shared" si="20"/>
        <v>0</v>
      </c>
      <c r="V63" s="251">
        <f t="shared" si="14"/>
        <v>0</v>
      </c>
      <c r="W63" s="253" t="e">
        <f t="shared" si="15"/>
        <v>#DIV/0!</v>
      </c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3"/>
      <c r="GF63" s="43"/>
      <c r="GG63" s="43"/>
      <c r="GH63" s="43"/>
      <c r="GI63" s="43"/>
      <c r="GJ63" s="43"/>
      <c r="GK63" s="43"/>
      <c r="GL63" s="43"/>
      <c r="GM63" s="43"/>
      <c r="GN63" s="43"/>
    </row>
    <row r="64" spans="1:196" s="18" customFormat="1" ht="34.5" customHeight="1" x14ac:dyDescent="0.3">
      <c r="A64" s="380"/>
      <c r="B64" s="403" t="s">
        <v>47</v>
      </c>
      <c r="C64" s="203" t="s">
        <v>134</v>
      </c>
      <c r="D64" s="403" t="s">
        <v>62</v>
      </c>
      <c r="E64" s="404" t="s">
        <v>48</v>
      </c>
      <c r="F64" s="333">
        <v>2264.3000000000002</v>
      </c>
      <c r="G64" s="248">
        <v>1681.4</v>
      </c>
      <c r="H64" s="249">
        <v>1071</v>
      </c>
      <c r="I64" s="209">
        <f t="shared" si="5"/>
        <v>2.454613711183413E-3</v>
      </c>
      <c r="J64" s="207">
        <f t="shared" si="25"/>
        <v>-610.40000000000009</v>
      </c>
      <c r="K64" s="284">
        <f t="shared" si="1"/>
        <v>0.63696919233971683</v>
      </c>
      <c r="L64" s="254"/>
      <c r="M64" s="248"/>
      <c r="N64" s="248"/>
      <c r="O64" s="249"/>
      <c r="P64" s="199">
        <f t="shared" si="9"/>
        <v>0</v>
      </c>
      <c r="Q64" s="208"/>
      <c r="R64" s="254">
        <f t="shared" si="17"/>
        <v>2264.3000000000002</v>
      </c>
      <c r="S64" s="248">
        <f t="shared" si="18"/>
        <v>2264.3000000000002</v>
      </c>
      <c r="T64" s="248">
        <f t="shared" si="19"/>
        <v>1681.4</v>
      </c>
      <c r="U64" s="249">
        <f t="shared" si="20"/>
        <v>1071</v>
      </c>
      <c r="V64" s="207">
        <f t="shared" si="14"/>
        <v>-610.40000000000009</v>
      </c>
      <c r="W64" s="208">
        <f t="shared" si="15"/>
        <v>0.63696919233971683</v>
      </c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46"/>
      <c r="GF64" s="46"/>
      <c r="GG64" s="46"/>
      <c r="GH64" s="46"/>
      <c r="GI64" s="46"/>
      <c r="GJ64" s="46"/>
      <c r="GK64" s="46"/>
      <c r="GL64" s="46"/>
      <c r="GM64" s="46"/>
      <c r="GN64" s="46"/>
    </row>
    <row r="65" spans="1:196" s="18" customFormat="1" ht="30.75" hidden="1" customHeight="1" x14ac:dyDescent="0.3">
      <c r="A65" s="380"/>
      <c r="B65" s="403"/>
      <c r="C65" s="406" t="s">
        <v>151</v>
      </c>
      <c r="D65" s="403" t="s">
        <v>62</v>
      </c>
      <c r="E65" s="404" t="s">
        <v>150</v>
      </c>
      <c r="F65" s="333"/>
      <c r="G65" s="248"/>
      <c r="H65" s="249"/>
      <c r="I65" s="206">
        <f t="shared" si="5"/>
        <v>0</v>
      </c>
      <c r="J65" s="207">
        <f t="shared" si="25"/>
        <v>0</v>
      </c>
      <c r="K65" s="284" t="e">
        <f t="shared" si="1"/>
        <v>#DIV/0!</v>
      </c>
      <c r="L65" s="254"/>
      <c r="M65" s="248"/>
      <c r="N65" s="248"/>
      <c r="O65" s="249"/>
      <c r="P65" s="199">
        <f t="shared" si="9"/>
        <v>0</v>
      </c>
      <c r="Q65" s="208" t="e">
        <f t="shared" si="10"/>
        <v>#DIV/0!</v>
      </c>
      <c r="R65" s="254">
        <f t="shared" si="17"/>
        <v>0</v>
      </c>
      <c r="S65" s="248">
        <f t="shared" si="18"/>
        <v>0</v>
      </c>
      <c r="T65" s="248">
        <f t="shared" si="19"/>
        <v>0</v>
      </c>
      <c r="U65" s="249">
        <f t="shared" si="20"/>
        <v>0</v>
      </c>
      <c r="V65" s="207">
        <f t="shared" si="14"/>
        <v>0</v>
      </c>
      <c r="W65" s="208" t="e">
        <f t="shared" si="15"/>
        <v>#DIV/0!</v>
      </c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46"/>
      <c r="GF65" s="46"/>
      <c r="GG65" s="46"/>
      <c r="GH65" s="46"/>
      <c r="GI65" s="46"/>
      <c r="GJ65" s="46"/>
      <c r="GK65" s="46"/>
      <c r="GL65" s="46"/>
      <c r="GM65" s="46"/>
      <c r="GN65" s="46"/>
    </row>
    <row r="66" spans="1:196" s="28" customFormat="1" ht="82.2" hidden="1" customHeight="1" x14ac:dyDescent="0.35">
      <c r="A66" s="407"/>
      <c r="B66" s="408"/>
      <c r="C66" s="409"/>
      <c r="D66" s="408"/>
      <c r="E66" s="410" t="s">
        <v>220</v>
      </c>
      <c r="F66" s="334"/>
      <c r="G66" s="270"/>
      <c r="H66" s="252"/>
      <c r="I66" s="335">
        <f t="shared" si="5"/>
        <v>0</v>
      </c>
      <c r="J66" s="270">
        <f t="shared" si="25"/>
        <v>0</v>
      </c>
      <c r="K66" s="284" t="e">
        <f t="shared" si="1"/>
        <v>#DIV/0!</v>
      </c>
      <c r="L66" s="269"/>
      <c r="M66" s="270"/>
      <c r="N66" s="270"/>
      <c r="O66" s="252"/>
      <c r="P66" s="272">
        <f t="shared" si="9"/>
        <v>0</v>
      </c>
      <c r="Q66" s="208" t="e">
        <f t="shared" si="10"/>
        <v>#DIV/0!</v>
      </c>
      <c r="R66" s="269">
        <f t="shared" si="17"/>
        <v>0</v>
      </c>
      <c r="S66" s="270">
        <f t="shared" si="18"/>
        <v>0</v>
      </c>
      <c r="T66" s="270">
        <f t="shared" si="19"/>
        <v>0</v>
      </c>
      <c r="U66" s="252">
        <f t="shared" si="20"/>
        <v>0</v>
      </c>
      <c r="V66" s="270">
        <f t="shared" si="14"/>
        <v>0</v>
      </c>
      <c r="W66" s="208" t="e">
        <f t="shared" si="15"/>
        <v>#DIV/0!</v>
      </c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3"/>
      <c r="GF66" s="43"/>
      <c r="GG66" s="43"/>
      <c r="GH66" s="43"/>
      <c r="GI66" s="43"/>
      <c r="GJ66" s="43"/>
      <c r="GK66" s="43"/>
      <c r="GL66" s="43"/>
      <c r="GM66" s="43"/>
      <c r="GN66" s="43"/>
    </row>
    <row r="67" spans="1:196" ht="39" customHeight="1" x14ac:dyDescent="0.3">
      <c r="A67" s="202"/>
      <c r="B67" s="366" t="s">
        <v>44</v>
      </c>
      <c r="C67" s="204" t="s">
        <v>135</v>
      </c>
      <c r="D67" s="204" t="s">
        <v>62</v>
      </c>
      <c r="E67" s="376" t="s">
        <v>136</v>
      </c>
      <c r="F67" s="309">
        <v>2859.3</v>
      </c>
      <c r="G67" s="207">
        <v>2138</v>
      </c>
      <c r="H67" s="249">
        <v>1798.6</v>
      </c>
      <c r="I67" s="209">
        <f t="shared" si="5"/>
        <v>4.1221925498921442E-3</v>
      </c>
      <c r="J67" s="207">
        <f t="shared" si="25"/>
        <v>-339.40000000000009</v>
      </c>
      <c r="K67" s="284">
        <f t="shared" si="1"/>
        <v>0.84125350795135634</v>
      </c>
      <c r="L67" s="234"/>
      <c r="M67" s="207"/>
      <c r="N67" s="207"/>
      <c r="O67" s="249"/>
      <c r="P67" s="199">
        <f t="shared" si="9"/>
        <v>0</v>
      </c>
      <c r="Q67" s="208"/>
      <c r="R67" s="234">
        <f t="shared" si="17"/>
        <v>2859.3</v>
      </c>
      <c r="S67" s="248">
        <f t="shared" si="18"/>
        <v>2859.3</v>
      </c>
      <c r="T67" s="207">
        <f t="shared" si="19"/>
        <v>2138</v>
      </c>
      <c r="U67" s="249">
        <f t="shared" si="20"/>
        <v>1798.6</v>
      </c>
      <c r="V67" s="207">
        <f t="shared" si="14"/>
        <v>-339.40000000000009</v>
      </c>
      <c r="W67" s="208">
        <f t="shared" si="15"/>
        <v>0.84125350795135634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</row>
    <row r="68" spans="1:196" s="14" customFormat="1" ht="27" customHeight="1" x14ac:dyDescent="0.3">
      <c r="A68" s="197">
        <v>4</v>
      </c>
      <c r="B68" s="198" t="s">
        <v>14</v>
      </c>
      <c r="C68" s="198" t="s">
        <v>111</v>
      </c>
      <c r="D68" s="198"/>
      <c r="E68" s="411" t="s">
        <v>137</v>
      </c>
      <c r="F68" s="301">
        <f>SUM(F69:F72)</f>
        <v>12764</v>
      </c>
      <c r="G68" s="199">
        <f t="shared" ref="G68:H68" si="69">SUM(G69:G72)</f>
        <v>8783.5</v>
      </c>
      <c r="H68" s="244">
        <f t="shared" si="69"/>
        <v>8137.4</v>
      </c>
      <c r="I68" s="200">
        <f t="shared" si="5"/>
        <v>1.8650022047977499E-2</v>
      </c>
      <c r="J68" s="199">
        <f t="shared" si="25"/>
        <v>-646.10000000000036</v>
      </c>
      <c r="K68" s="282">
        <f t="shared" si="1"/>
        <v>0.92644162349860526</v>
      </c>
      <c r="L68" s="246">
        <f>SUM(L69:L72)</f>
        <v>383.8</v>
      </c>
      <c r="M68" s="247">
        <f t="shared" ref="M68" si="70">SUM(M69:M72)</f>
        <v>416.5</v>
      </c>
      <c r="N68" s="247">
        <f t="shared" ref="N68:O68" si="71">SUM(N69:N72)</f>
        <v>334.20000000000005</v>
      </c>
      <c r="O68" s="244">
        <f t="shared" si="71"/>
        <v>227.3</v>
      </c>
      <c r="P68" s="199">
        <f t="shared" si="9"/>
        <v>-106.90000000000003</v>
      </c>
      <c r="Q68" s="201">
        <f t="shared" si="10"/>
        <v>0.68013165769000594</v>
      </c>
      <c r="R68" s="246">
        <f>SUM(R69:R72)</f>
        <v>13147.8</v>
      </c>
      <c r="S68" s="199">
        <f t="shared" ref="S68:U68" si="72">SUM(S69:S72)</f>
        <v>13180.500000000002</v>
      </c>
      <c r="T68" s="247">
        <f t="shared" si="72"/>
        <v>9117.7000000000007</v>
      </c>
      <c r="U68" s="244">
        <f t="shared" si="72"/>
        <v>8364.7000000000007</v>
      </c>
      <c r="V68" s="199">
        <f t="shared" si="14"/>
        <v>-753</v>
      </c>
      <c r="W68" s="201">
        <f t="shared" si="15"/>
        <v>0.91741338276100337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55"/>
      <c r="GF68" s="55"/>
      <c r="GG68" s="55"/>
      <c r="GH68" s="55"/>
      <c r="GI68" s="55"/>
      <c r="GJ68" s="55"/>
      <c r="GK68" s="55"/>
      <c r="GL68" s="55"/>
      <c r="GM68" s="55"/>
      <c r="GN68" s="55"/>
    </row>
    <row r="69" spans="1:196" ht="24.75" customHeight="1" x14ac:dyDescent="0.3">
      <c r="A69" s="202"/>
      <c r="B69" s="366" t="s">
        <v>27</v>
      </c>
      <c r="C69" s="204" t="s">
        <v>139</v>
      </c>
      <c r="D69" s="367" t="s">
        <v>64</v>
      </c>
      <c r="E69" s="399" t="s">
        <v>138</v>
      </c>
      <c r="F69" s="309">
        <v>5527.6</v>
      </c>
      <c r="G69" s="207">
        <v>3822.7</v>
      </c>
      <c r="H69" s="249">
        <v>3625.7</v>
      </c>
      <c r="I69" s="209">
        <f t="shared" si="5"/>
        <v>8.3097039520426703E-3</v>
      </c>
      <c r="J69" s="207">
        <f t="shared" si="25"/>
        <v>-197</v>
      </c>
      <c r="K69" s="284">
        <f t="shared" si="1"/>
        <v>0.9484657441075679</v>
      </c>
      <c r="L69" s="234">
        <v>34</v>
      </c>
      <c r="M69" s="248">
        <v>173.8</v>
      </c>
      <c r="N69" s="248">
        <v>127.9</v>
      </c>
      <c r="O69" s="249">
        <v>127.9</v>
      </c>
      <c r="P69" s="207">
        <f t="shared" si="9"/>
        <v>0</v>
      </c>
      <c r="Q69" s="208">
        <f t="shared" si="10"/>
        <v>1</v>
      </c>
      <c r="R69" s="234">
        <f t="shared" si="17"/>
        <v>5561.6</v>
      </c>
      <c r="S69" s="248">
        <f t="shared" si="18"/>
        <v>5701.4000000000005</v>
      </c>
      <c r="T69" s="207">
        <f t="shared" si="19"/>
        <v>3950.6</v>
      </c>
      <c r="U69" s="249">
        <f t="shared" si="20"/>
        <v>3753.6</v>
      </c>
      <c r="V69" s="207">
        <f t="shared" si="14"/>
        <v>-197</v>
      </c>
      <c r="W69" s="208">
        <f t="shared" si="15"/>
        <v>0.95013415683693614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</row>
    <row r="70" spans="1:196" ht="53.4" customHeight="1" x14ac:dyDescent="0.3">
      <c r="A70" s="202"/>
      <c r="B70" s="366" t="s">
        <v>32</v>
      </c>
      <c r="C70" s="204" t="s">
        <v>63</v>
      </c>
      <c r="D70" s="367" t="s">
        <v>65</v>
      </c>
      <c r="E70" s="373" t="s">
        <v>140</v>
      </c>
      <c r="F70" s="309">
        <v>3364.4</v>
      </c>
      <c r="G70" s="207">
        <v>2346</v>
      </c>
      <c r="H70" s="249">
        <v>2151.1</v>
      </c>
      <c r="I70" s="209">
        <f t="shared" si="5"/>
        <v>4.9300836172984494E-3</v>
      </c>
      <c r="J70" s="207">
        <f t="shared" si="25"/>
        <v>-194.90000000000009</v>
      </c>
      <c r="K70" s="284">
        <f t="shared" si="1"/>
        <v>0.91692242114236999</v>
      </c>
      <c r="L70" s="234">
        <v>267.5</v>
      </c>
      <c r="M70" s="207">
        <v>151.1</v>
      </c>
      <c r="N70" s="207">
        <v>140.19999999999999</v>
      </c>
      <c r="O70" s="249">
        <v>66.2</v>
      </c>
      <c r="P70" s="207">
        <f t="shared" si="9"/>
        <v>-73.999999999999986</v>
      </c>
      <c r="Q70" s="208">
        <f t="shared" si="10"/>
        <v>0.47218259629101289</v>
      </c>
      <c r="R70" s="234">
        <f t="shared" si="17"/>
        <v>3631.9</v>
      </c>
      <c r="S70" s="248">
        <f t="shared" si="18"/>
        <v>3515.5</v>
      </c>
      <c r="T70" s="207">
        <f t="shared" si="19"/>
        <v>2486.1999999999998</v>
      </c>
      <c r="U70" s="249">
        <f t="shared" si="20"/>
        <v>2217.2999999999997</v>
      </c>
      <c r="V70" s="207">
        <f t="shared" si="14"/>
        <v>-268.90000000000009</v>
      </c>
      <c r="W70" s="208">
        <f t="shared" si="15"/>
        <v>0.89184297321213091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</row>
    <row r="71" spans="1:196" ht="31.5" customHeight="1" x14ac:dyDescent="0.3">
      <c r="A71" s="202"/>
      <c r="B71" s="366" t="s">
        <v>28</v>
      </c>
      <c r="C71" s="204" t="s">
        <v>141</v>
      </c>
      <c r="D71" s="367" t="s">
        <v>66</v>
      </c>
      <c r="E71" s="399" t="s">
        <v>142</v>
      </c>
      <c r="F71" s="309">
        <v>2915</v>
      </c>
      <c r="G71" s="207">
        <v>2001.6</v>
      </c>
      <c r="H71" s="249">
        <v>1908.1</v>
      </c>
      <c r="I71" s="209">
        <f t="shared" si="5"/>
        <v>4.3731544559375071E-3</v>
      </c>
      <c r="J71" s="207">
        <f t="shared" si="25"/>
        <v>-93.5</v>
      </c>
      <c r="K71" s="284">
        <f t="shared" si="1"/>
        <v>0.95328737010391684</v>
      </c>
      <c r="L71" s="234">
        <v>82.3</v>
      </c>
      <c r="M71" s="207">
        <v>91.6</v>
      </c>
      <c r="N71" s="207">
        <v>66.099999999999994</v>
      </c>
      <c r="O71" s="249">
        <v>33.200000000000003</v>
      </c>
      <c r="P71" s="207">
        <f t="shared" si="9"/>
        <v>-32.899999999999991</v>
      </c>
      <c r="Q71" s="208">
        <f t="shared" si="10"/>
        <v>0.50226928895612721</v>
      </c>
      <c r="R71" s="234">
        <f t="shared" si="17"/>
        <v>2997.3</v>
      </c>
      <c r="S71" s="248">
        <f t="shared" si="18"/>
        <v>3006.6</v>
      </c>
      <c r="T71" s="207">
        <f t="shared" si="19"/>
        <v>2067.6999999999998</v>
      </c>
      <c r="U71" s="249">
        <f t="shared" si="20"/>
        <v>1941.3</v>
      </c>
      <c r="V71" s="207">
        <f t="shared" si="14"/>
        <v>-126.39999999999986</v>
      </c>
      <c r="W71" s="208">
        <f t="shared" si="15"/>
        <v>0.93886927503989948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196" ht="24.75" customHeight="1" thickBot="1" x14ac:dyDescent="0.35">
      <c r="A72" s="202"/>
      <c r="B72" s="366" t="s">
        <v>29</v>
      </c>
      <c r="C72" s="204" t="s">
        <v>143</v>
      </c>
      <c r="D72" s="367" t="s">
        <v>66</v>
      </c>
      <c r="E72" s="412" t="s">
        <v>144</v>
      </c>
      <c r="F72" s="309">
        <v>957</v>
      </c>
      <c r="G72" s="207">
        <v>613.20000000000005</v>
      </c>
      <c r="H72" s="249">
        <v>452.5</v>
      </c>
      <c r="I72" s="209">
        <f t="shared" si="5"/>
        <v>1.0370800226988742E-3</v>
      </c>
      <c r="J72" s="207">
        <f t="shared" si="25"/>
        <v>-160.70000000000005</v>
      </c>
      <c r="K72" s="284">
        <f t="shared" si="1"/>
        <v>0.73793215916503585</v>
      </c>
      <c r="L72" s="234"/>
      <c r="M72" s="207"/>
      <c r="N72" s="207"/>
      <c r="O72" s="249"/>
      <c r="P72" s="199">
        <f t="shared" si="9"/>
        <v>0</v>
      </c>
      <c r="Q72" s="208"/>
      <c r="R72" s="234">
        <f t="shared" si="17"/>
        <v>957</v>
      </c>
      <c r="S72" s="248">
        <f t="shared" si="18"/>
        <v>957</v>
      </c>
      <c r="T72" s="207">
        <f t="shared" si="19"/>
        <v>613.20000000000005</v>
      </c>
      <c r="U72" s="249">
        <f t="shared" si="20"/>
        <v>452.5</v>
      </c>
      <c r="V72" s="207">
        <f t="shared" si="14"/>
        <v>-160.70000000000005</v>
      </c>
      <c r="W72" s="208">
        <f t="shared" si="15"/>
        <v>0.73793215916503585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</row>
    <row r="73" spans="1:196" s="6" customFormat="1" ht="26.25" customHeight="1" thickBot="1" x14ac:dyDescent="0.35">
      <c r="A73" s="197">
        <v>5</v>
      </c>
      <c r="B73" s="401" t="s">
        <v>15</v>
      </c>
      <c r="C73" s="401" t="s">
        <v>113</v>
      </c>
      <c r="D73" s="401"/>
      <c r="E73" s="413" t="s">
        <v>36</v>
      </c>
      <c r="F73" s="311">
        <f>SUM(F74:F78)</f>
        <v>4567.5</v>
      </c>
      <c r="G73" s="199">
        <f t="shared" ref="G73:H73" si="73">SUM(G74:G78)</f>
        <v>3302.7999999999997</v>
      </c>
      <c r="H73" s="244">
        <f t="shared" si="73"/>
        <v>2326.5</v>
      </c>
      <c r="I73" s="200">
        <f t="shared" si="5"/>
        <v>5.3320810448816156E-3</v>
      </c>
      <c r="J73" s="199">
        <f t="shared" si="25"/>
        <v>-976.29999999999973</v>
      </c>
      <c r="K73" s="282">
        <f t="shared" si="1"/>
        <v>0.70440232529974578</v>
      </c>
      <c r="L73" s="233">
        <f>SUM(L74:L78)</f>
        <v>1908.4</v>
      </c>
      <c r="M73" s="199">
        <f t="shared" ref="M73" si="74">SUM(M74:M78)</f>
        <v>1958.4</v>
      </c>
      <c r="N73" s="199">
        <f t="shared" ref="N73:O73" si="75">SUM(N74:N78)</f>
        <v>1150.6000000000001</v>
      </c>
      <c r="O73" s="244">
        <f t="shared" si="75"/>
        <v>50.6</v>
      </c>
      <c r="P73" s="199">
        <f t="shared" si="9"/>
        <v>-1100.0000000000002</v>
      </c>
      <c r="Q73" s="201">
        <f t="shared" ref="Q73:Q116" si="76">O73/N73</f>
        <v>4.3977055449330782E-2</v>
      </c>
      <c r="R73" s="233">
        <f>SUM(R74:R78)</f>
        <v>6475.9</v>
      </c>
      <c r="S73" s="247">
        <f t="shared" ref="S73:U73" si="77">SUM(S74:S78)</f>
        <v>6525.9</v>
      </c>
      <c r="T73" s="199">
        <f t="shared" si="77"/>
        <v>4453.3999999999996</v>
      </c>
      <c r="U73" s="244">
        <f t="shared" si="77"/>
        <v>2377.1</v>
      </c>
      <c r="V73" s="199">
        <f t="shared" si="14"/>
        <v>-2076.2999999999997</v>
      </c>
      <c r="W73" s="201">
        <f t="shared" si="15"/>
        <v>0.53377194952171381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56"/>
      <c r="GF73" s="56"/>
      <c r="GG73" s="56"/>
      <c r="GH73" s="56"/>
      <c r="GI73" s="56"/>
      <c r="GJ73" s="56"/>
      <c r="GK73" s="56"/>
      <c r="GL73" s="56"/>
      <c r="GM73" s="56"/>
      <c r="GN73" s="56"/>
    </row>
    <row r="74" spans="1:196" ht="33.6" customHeight="1" x14ac:dyDescent="0.3">
      <c r="A74" s="202"/>
      <c r="B74" s="366" t="s">
        <v>31</v>
      </c>
      <c r="C74" s="204" t="s">
        <v>67</v>
      </c>
      <c r="D74" s="204" t="s">
        <v>68</v>
      </c>
      <c r="E74" s="375" t="s">
        <v>69</v>
      </c>
      <c r="F74" s="309">
        <v>863.9</v>
      </c>
      <c r="G74" s="207">
        <v>863.9</v>
      </c>
      <c r="H74" s="249">
        <v>335.5</v>
      </c>
      <c r="I74" s="209">
        <f t="shared" si="5"/>
        <v>7.6892894500656865E-4</v>
      </c>
      <c r="J74" s="207">
        <f t="shared" si="25"/>
        <v>-528.4</v>
      </c>
      <c r="K74" s="284">
        <f t="shared" si="1"/>
        <v>0.38835513369602964</v>
      </c>
      <c r="L74" s="234"/>
      <c r="M74" s="207"/>
      <c r="N74" s="207"/>
      <c r="O74" s="249"/>
      <c r="P74" s="207">
        <f t="shared" si="9"/>
        <v>0</v>
      </c>
      <c r="Q74" s="208"/>
      <c r="R74" s="234">
        <f t="shared" si="17"/>
        <v>863.9</v>
      </c>
      <c r="S74" s="248">
        <f t="shared" si="18"/>
        <v>863.9</v>
      </c>
      <c r="T74" s="207">
        <f t="shared" si="19"/>
        <v>863.9</v>
      </c>
      <c r="U74" s="249">
        <f t="shared" si="20"/>
        <v>335.5</v>
      </c>
      <c r="V74" s="207">
        <f t="shared" si="14"/>
        <v>-528.4</v>
      </c>
      <c r="W74" s="208">
        <f t="shared" si="15"/>
        <v>0.38835513369602964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196" ht="36" customHeight="1" x14ac:dyDescent="0.3">
      <c r="A75" s="202"/>
      <c r="B75" s="366" t="s">
        <v>31</v>
      </c>
      <c r="C75" s="204" t="s">
        <v>70</v>
      </c>
      <c r="D75" s="204" t="s">
        <v>68</v>
      </c>
      <c r="E75" s="375" t="s">
        <v>71</v>
      </c>
      <c r="F75" s="309">
        <v>118.1</v>
      </c>
      <c r="G75" s="207">
        <v>118.1</v>
      </c>
      <c r="H75" s="249">
        <v>54.9</v>
      </c>
      <c r="I75" s="206">
        <f t="shared" si="5"/>
        <v>1.2582473645562033E-4</v>
      </c>
      <c r="J75" s="207">
        <f t="shared" si="25"/>
        <v>-63.199999999999996</v>
      </c>
      <c r="K75" s="284">
        <f t="shared" si="1"/>
        <v>0.46486028789161726</v>
      </c>
      <c r="L75" s="234"/>
      <c r="M75" s="207"/>
      <c r="N75" s="207"/>
      <c r="O75" s="249"/>
      <c r="P75" s="207">
        <f t="shared" si="9"/>
        <v>0</v>
      </c>
      <c r="Q75" s="208"/>
      <c r="R75" s="234">
        <f t="shared" si="17"/>
        <v>118.1</v>
      </c>
      <c r="S75" s="248">
        <f t="shared" si="18"/>
        <v>118.1</v>
      </c>
      <c r="T75" s="207">
        <f t="shared" si="19"/>
        <v>118.1</v>
      </c>
      <c r="U75" s="249">
        <f t="shared" si="20"/>
        <v>54.9</v>
      </c>
      <c r="V75" s="207">
        <f t="shared" si="14"/>
        <v>-63.199999999999996</v>
      </c>
      <c r="W75" s="208">
        <f t="shared" si="15"/>
        <v>0.46486028789161726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196" s="10" customFormat="1" ht="51" customHeight="1" x14ac:dyDescent="0.3">
      <c r="A76" s="202"/>
      <c r="B76" s="366" t="s">
        <v>21</v>
      </c>
      <c r="C76" s="204" t="s">
        <v>72</v>
      </c>
      <c r="D76" s="414" t="s">
        <v>68</v>
      </c>
      <c r="E76" s="415" t="s">
        <v>73</v>
      </c>
      <c r="F76" s="309">
        <v>3388.5</v>
      </c>
      <c r="G76" s="207">
        <v>2202.6</v>
      </c>
      <c r="H76" s="249">
        <v>1817.9</v>
      </c>
      <c r="I76" s="209">
        <f t="shared" si="5"/>
        <v>4.1664260182636102E-3</v>
      </c>
      <c r="J76" s="207">
        <f t="shared" si="25"/>
        <v>-384.69999999999982</v>
      </c>
      <c r="K76" s="284">
        <f t="shared" si="1"/>
        <v>0.82534277671842371</v>
      </c>
      <c r="L76" s="234">
        <v>44</v>
      </c>
      <c r="M76" s="248">
        <v>44</v>
      </c>
      <c r="N76" s="248">
        <v>0.7</v>
      </c>
      <c r="O76" s="249">
        <v>0.7</v>
      </c>
      <c r="P76" s="207">
        <f t="shared" si="9"/>
        <v>0</v>
      </c>
      <c r="Q76" s="208">
        <f t="shared" si="76"/>
        <v>1</v>
      </c>
      <c r="R76" s="234">
        <f t="shared" si="17"/>
        <v>3432.5</v>
      </c>
      <c r="S76" s="248">
        <f t="shared" si="18"/>
        <v>3432.5</v>
      </c>
      <c r="T76" s="207">
        <f t="shared" si="19"/>
        <v>2203.2999999999997</v>
      </c>
      <c r="U76" s="249">
        <f t="shared" si="20"/>
        <v>1818.6000000000001</v>
      </c>
      <c r="V76" s="207">
        <f t="shared" si="14"/>
        <v>-384.69999999999959</v>
      </c>
      <c r="W76" s="208">
        <f t="shared" si="15"/>
        <v>0.82539826623700829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57"/>
      <c r="GF76" s="57"/>
      <c r="GG76" s="57"/>
      <c r="GH76" s="57"/>
      <c r="GI76" s="57"/>
      <c r="GJ76" s="57"/>
      <c r="GK76" s="57"/>
      <c r="GL76" s="57"/>
      <c r="GM76" s="57"/>
      <c r="GN76" s="57"/>
    </row>
    <row r="77" spans="1:196" s="10" customFormat="1" ht="51" customHeight="1" x14ac:dyDescent="0.3">
      <c r="A77" s="202"/>
      <c r="B77" s="366" t="s">
        <v>21</v>
      </c>
      <c r="C77" s="204" t="s">
        <v>301</v>
      </c>
      <c r="D77" s="414" t="s">
        <v>68</v>
      </c>
      <c r="E77" s="415" t="s">
        <v>302</v>
      </c>
      <c r="F77" s="309"/>
      <c r="G77" s="207"/>
      <c r="H77" s="249"/>
      <c r="I77" s="209">
        <f t="shared" ref="I77" si="78">H77/$H$6</f>
        <v>0</v>
      </c>
      <c r="J77" s="207">
        <f t="shared" ref="J77" si="79">H77-G77</f>
        <v>0</v>
      </c>
      <c r="K77" s="284"/>
      <c r="L77" s="234">
        <v>1864.4</v>
      </c>
      <c r="M77" s="248">
        <v>1914.4</v>
      </c>
      <c r="N77" s="248">
        <v>1149.9000000000001</v>
      </c>
      <c r="O77" s="249">
        <v>49.9</v>
      </c>
      <c r="P77" s="207">
        <f t="shared" ref="P77" si="80">O77-N77</f>
        <v>-1100</v>
      </c>
      <c r="Q77" s="208">
        <f t="shared" si="76"/>
        <v>4.3395077832855025E-2</v>
      </c>
      <c r="R77" s="234">
        <f t="shared" si="17"/>
        <v>1864.4</v>
      </c>
      <c r="S77" s="248">
        <f t="shared" si="18"/>
        <v>1914.4</v>
      </c>
      <c r="T77" s="207">
        <f t="shared" si="19"/>
        <v>1149.9000000000001</v>
      </c>
      <c r="U77" s="249">
        <f t="shared" si="20"/>
        <v>49.9</v>
      </c>
      <c r="V77" s="207">
        <f t="shared" si="14"/>
        <v>-1100</v>
      </c>
      <c r="W77" s="208">
        <f t="shared" ref="W77" si="81">U77/T77</f>
        <v>4.3395077832855025E-2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57"/>
      <c r="GF77" s="57"/>
      <c r="GG77" s="57"/>
      <c r="GH77" s="57"/>
      <c r="GI77" s="57"/>
      <c r="GJ77" s="57"/>
      <c r="GK77" s="57"/>
      <c r="GL77" s="57"/>
      <c r="GM77" s="57"/>
      <c r="GN77" s="57"/>
    </row>
    <row r="78" spans="1:196" s="10" customFormat="1" ht="52.95" customHeight="1" thickBot="1" x14ac:dyDescent="0.35">
      <c r="A78" s="202"/>
      <c r="B78" s="366" t="s">
        <v>21</v>
      </c>
      <c r="C78" s="204" t="s">
        <v>205</v>
      </c>
      <c r="D78" s="414" t="s">
        <v>68</v>
      </c>
      <c r="E78" s="415" t="s">
        <v>216</v>
      </c>
      <c r="F78" s="309">
        <v>197</v>
      </c>
      <c r="G78" s="207">
        <v>118.2</v>
      </c>
      <c r="H78" s="249">
        <v>118.2</v>
      </c>
      <c r="I78" s="206">
        <f t="shared" si="5"/>
        <v>2.7090134515581646E-4</v>
      </c>
      <c r="J78" s="207">
        <f t="shared" si="25"/>
        <v>0</v>
      </c>
      <c r="K78" s="284">
        <f t="shared" si="1"/>
        <v>1</v>
      </c>
      <c r="L78" s="234"/>
      <c r="M78" s="248"/>
      <c r="N78" s="248"/>
      <c r="O78" s="249"/>
      <c r="P78" s="207">
        <f t="shared" si="9"/>
        <v>0</v>
      </c>
      <c r="Q78" s="208"/>
      <c r="R78" s="234">
        <f t="shared" si="17"/>
        <v>197</v>
      </c>
      <c r="S78" s="248">
        <f t="shared" si="18"/>
        <v>197</v>
      </c>
      <c r="T78" s="207">
        <f t="shared" si="19"/>
        <v>118.2</v>
      </c>
      <c r="U78" s="249">
        <f t="shared" si="20"/>
        <v>118.2</v>
      </c>
      <c r="V78" s="207">
        <f t="shared" si="14"/>
        <v>0</v>
      </c>
      <c r="W78" s="208">
        <f t="shared" si="15"/>
        <v>1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57"/>
      <c r="GF78" s="57"/>
      <c r="GG78" s="57"/>
      <c r="GH78" s="57"/>
      <c r="GI78" s="57"/>
      <c r="GJ78" s="57"/>
      <c r="GK78" s="57"/>
      <c r="GL78" s="57"/>
      <c r="GM78" s="57"/>
      <c r="GN78" s="57"/>
    </row>
    <row r="79" spans="1:196" s="6" customFormat="1" ht="83.4" customHeight="1" thickBot="1" x14ac:dyDescent="0.35">
      <c r="A79" s="197">
        <v>6</v>
      </c>
      <c r="B79" s="401" t="s">
        <v>16</v>
      </c>
      <c r="C79" s="198" t="s">
        <v>145</v>
      </c>
      <c r="D79" s="401" t="s">
        <v>53</v>
      </c>
      <c r="E79" s="416" t="s">
        <v>120</v>
      </c>
      <c r="F79" s="311">
        <v>47456.800000000003</v>
      </c>
      <c r="G79" s="199">
        <v>34640.800000000003</v>
      </c>
      <c r="H79" s="244">
        <v>31091.3</v>
      </c>
      <c r="I79" s="200">
        <f t="shared" si="5"/>
        <v>7.1257825656878465E-2</v>
      </c>
      <c r="J79" s="199">
        <f t="shared" si="25"/>
        <v>-3549.5000000000036</v>
      </c>
      <c r="K79" s="282">
        <f t="shared" ref="K79:K143" si="82">H79/G79</f>
        <v>0.8975341216138194</v>
      </c>
      <c r="L79" s="233">
        <v>346</v>
      </c>
      <c r="M79" s="199">
        <v>807.1</v>
      </c>
      <c r="N79" s="199">
        <v>807.1</v>
      </c>
      <c r="O79" s="244">
        <v>761.7</v>
      </c>
      <c r="P79" s="199">
        <f t="shared" si="9"/>
        <v>-45.399999999999977</v>
      </c>
      <c r="Q79" s="201">
        <f t="shared" si="76"/>
        <v>0.94374922562259944</v>
      </c>
      <c r="R79" s="233">
        <f t="shared" si="17"/>
        <v>47802.8</v>
      </c>
      <c r="S79" s="247">
        <f t="shared" si="18"/>
        <v>48263.9</v>
      </c>
      <c r="T79" s="199">
        <f t="shared" si="19"/>
        <v>35447.9</v>
      </c>
      <c r="U79" s="244">
        <f t="shared" si="20"/>
        <v>31853</v>
      </c>
      <c r="V79" s="199">
        <f t="shared" si="14"/>
        <v>-3594.9000000000015</v>
      </c>
      <c r="W79" s="201">
        <f t="shared" si="15"/>
        <v>0.8985863760617695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56"/>
      <c r="GF79" s="56"/>
      <c r="GG79" s="56"/>
      <c r="GH79" s="56"/>
      <c r="GI79" s="56"/>
      <c r="GJ79" s="56"/>
      <c r="GK79" s="56"/>
      <c r="GL79" s="56"/>
      <c r="GM79" s="56"/>
      <c r="GN79" s="56"/>
    </row>
    <row r="80" spans="1:196" s="8" customFormat="1" ht="48.75" customHeight="1" thickBot="1" x14ac:dyDescent="0.35">
      <c r="A80" s="197">
        <v>7</v>
      </c>
      <c r="B80" s="401" t="s">
        <v>16</v>
      </c>
      <c r="C80" s="198" t="s">
        <v>146</v>
      </c>
      <c r="D80" s="401" t="s">
        <v>53</v>
      </c>
      <c r="E80" s="416" t="s">
        <v>274</v>
      </c>
      <c r="F80" s="311">
        <v>42218.2</v>
      </c>
      <c r="G80" s="199">
        <v>31713.4</v>
      </c>
      <c r="H80" s="244">
        <v>28492.799999999999</v>
      </c>
      <c r="I80" s="200">
        <f t="shared" ref="I80:I140" si="83">H80/$H$6</f>
        <v>6.5302350653601071E-2</v>
      </c>
      <c r="J80" s="199">
        <f t="shared" ref="J80:J140" si="84">H80-G80</f>
        <v>-3220.6000000000022</v>
      </c>
      <c r="K80" s="282">
        <f t="shared" si="82"/>
        <v>0.89844671337667981</v>
      </c>
      <c r="L80" s="233">
        <v>991.3</v>
      </c>
      <c r="M80" s="199">
        <v>991.3</v>
      </c>
      <c r="N80" s="199">
        <v>495.3</v>
      </c>
      <c r="O80" s="244">
        <v>244.1</v>
      </c>
      <c r="P80" s="199">
        <f t="shared" ref="P80:P136" si="85">O80-N80</f>
        <v>-251.20000000000002</v>
      </c>
      <c r="Q80" s="201">
        <f t="shared" si="76"/>
        <v>0.49283262669089439</v>
      </c>
      <c r="R80" s="233">
        <f t="shared" ref="R80:R140" si="86">SUM(F80,L80)</f>
        <v>43209.5</v>
      </c>
      <c r="S80" s="247">
        <f t="shared" ref="S80:S140" si="87">SUM(F80,M80)</f>
        <v>43209.5</v>
      </c>
      <c r="T80" s="199">
        <f t="shared" ref="T80:T140" si="88">SUM(G80,N80)</f>
        <v>32208.7</v>
      </c>
      <c r="U80" s="244">
        <f t="shared" ref="U80:U140" si="89">SUM(H80,O80)</f>
        <v>28736.899999999998</v>
      </c>
      <c r="V80" s="199">
        <f t="shared" ref="V80:V140" si="90">U80-T80</f>
        <v>-3471.8000000000029</v>
      </c>
      <c r="W80" s="201">
        <f t="shared" ref="W80:W143" si="91">U80/T80</f>
        <v>0.89220924781192645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58"/>
      <c r="GF80" s="58"/>
      <c r="GG80" s="58"/>
      <c r="GH80" s="58"/>
      <c r="GI80" s="58"/>
      <c r="GJ80" s="58"/>
      <c r="GK80" s="58"/>
      <c r="GL80" s="58"/>
      <c r="GM80" s="58"/>
      <c r="GN80" s="58"/>
    </row>
    <row r="81" spans="1:196" s="8" customFormat="1" ht="34.5" customHeight="1" thickBot="1" x14ac:dyDescent="0.35">
      <c r="A81" s="197">
        <v>8</v>
      </c>
      <c r="B81" s="401" t="s">
        <v>16</v>
      </c>
      <c r="C81" s="198" t="s">
        <v>52</v>
      </c>
      <c r="D81" s="198" t="s">
        <v>87</v>
      </c>
      <c r="E81" s="416" t="s">
        <v>185</v>
      </c>
      <c r="F81" s="311">
        <v>1561.1</v>
      </c>
      <c r="G81" s="199">
        <v>1428.1</v>
      </c>
      <c r="H81" s="244">
        <v>1348.3</v>
      </c>
      <c r="I81" s="200">
        <f t="shared" si="83"/>
        <v>3.0901546842097062E-3</v>
      </c>
      <c r="J81" s="199">
        <f t="shared" si="84"/>
        <v>-79.799999999999955</v>
      </c>
      <c r="K81" s="282">
        <f t="shared" si="82"/>
        <v>0.94412156011483794</v>
      </c>
      <c r="L81" s="233"/>
      <c r="M81" s="199"/>
      <c r="N81" s="199"/>
      <c r="O81" s="244"/>
      <c r="P81" s="199">
        <f t="shared" si="85"/>
        <v>0</v>
      </c>
      <c r="Q81" s="201"/>
      <c r="R81" s="233">
        <f t="shared" si="86"/>
        <v>1561.1</v>
      </c>
      <c r="S81" s="247">
        <f t="shared" si="87"/>
        <v>1561.1</v>
      </c>
      <c r="T81" s="199">
        <f t="shared" si="88"/>
        <v>1428.1</v>
      </c>
      <c r="U81" s="244">
        <f t="shared" si="89"/>
        <v>1348.3</v>
      </c>
      <c r="V81" s="199">
        <f t="shared" si="90"/>
        <v>-79.799999999999955</v>
      </c>
      <c r="W81" s="201">
        <f t="shared" si="91"/>
        <v>0.94412156011483794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58"/>
      <c r="GF81" s="58"/>
      <c r="GG81" s="58"/>
      <c r="GH81" s="58"/>
      <c r="GI81" s="58"/>
      <c r="GJ81" s="58"/>
      <c r="GK81" s="58"/>
      <c r="GL81" s="58"/>
      <c r="GM81" s="58"/>
      <c r="GN81" s="58"/>
    </row>
    <row r="82" spans="1:196" s="8" customFormat="1" ht="24" customHeight="1" thickBot="1" x14ac:dyDescent="0.35">
      <c r="A82" s="197">
        <v>9</v>
      </c>
      <c r="B82" s="401" t="s">
        <v>30</v>
      </c>
      <c r="C82" s="401" t="s">
        <v>112</v>
      </c>
      <c r="D82" s="401"/>
      <c r="E82" s="417" t="s">
        <v>77</v>
      </c>
      <c r="F82" s="311">
        <f>SUM(F84,F88:F91,F93)</f>
        <v>46350.7</v>
      </c>
      <c r="G82" s="199">
        <f>SUM(G84,G88:G91,G93)</f>
        <v>31769.1</v>
      </c>
      <c r="H82" s="244">
        <f>SUM(H84,H88:H91,H93)</f>
        <v>26460.400000000001</v>
      </c>
      <c r="I82" s="200">
        <f t="shared" si="83"/>
        <v>6.0644314326234905E-2</v>
      </c>
      <c r="J82" s="199">
        <f t="shared" si="84"/>
        <v>-5308.6999999999971</v>
      </c>
      <c r="K82" s="282">
        <f t="shared" si="82"/>
        <v>0.83289737512236739</v>
      </c>
      <c r="L82" s="233">
        <f>SUM(L84,L88:L91,L93)</f>
        <v>1476.3</v>
      </c>
      <c r="M82" s="199">
        <f>SUM(M84,M88:M91,M93)</f>
        <v>1588.7</v>
      </c>
      <c r="N82" s="199">
        <f>SUM(N84,N88:N91,N93)</f>
        <v>1588.7</v>
      </c>
      <c r="O82" s="244">
        <f>SUM(O84,O88:O91,O93)</f>
        <v>912.4</v>
      </c>
      <c r="P82" s="199">
        <f t="shared" si="85"/>
        <v>-676.30000000000007</v>
      </c>
      <c r="Q82" s="201">
        <f t="shared" si="76"/>
        <v>0.57430603638194744</v>
      </c>
      <c r="R82" s="233">
        <f>SUM(R84,R88:R91,R93)</f>
        <v>47827</v>
      </c>
      <c r="S82" s="247">
        <f>SUM(S84,S88:S91,S93)</f>
        <v>47939.399999999994</v>
      </c>
      <c r="T82" s="199">
        <f>SUM(T84,T88:T91,T93)</f>
        <v>33357.800000000003</v>
      </c>
      <c r="U82" s="244">
        <f>SUM(U84,U88:U91,U93)</f>
        <v>27372.799999999999</v>
      </c>
      <c r="V82" s="199">
        <f t="shared" si="90"/>
        <v>-5985.0000000000036</v>
      </c>
      <c r="W82" s="201">
        <f t="shared" si="91"/>
        <v>0.82058169303731054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58"/>
      <c r="GF82" s="58"/>
      <c r="GG82" s="58"/>
      <c r="GH82" s="58"/>
      <c r="GI82" s="58"/>
      <c r="GJ82" s="58"/>
      <c r="GK82" s="58"/>
      <c r="GL82" s="58"/>
      <c r="GM82" s="58"/>
      <c r="GN82" s="58"/>
    </row>
    <row r="83" spans="1:196" ht="31.5" hidden="1" customHeight="1" x14ac:dyDescent="0.3">
      <c r="A83" s="202"/>
      <c r="B83" s="366"/>
      <c r="C83" s="204" t="s">
        <v>162</v>
      </c>
      <c r="D83" s="204" t="s">
        <v>74</v>
      </c>
      <c r="E83" s="373" t="s">
        <v>163</v>
      </c>
      <c r="F83" s="309"/>
      <c r="G83" s="207"/>
      <c r="H83" s="249"/>
      <c r="I83" s="209">
        <f t="shared" si="83"/>
        <v>0</v>
      </c>
      <c r="J83" s="207">
        <f t="shared" si="84"/>
        <v>0</v>
      </c>
      <c r="K83" s="282"/>
      <c r="L83" s="234"/>
      <c r="M83" s="207"/>
      <c r="N83" s="207"/>
      <c r="O83" s="249"/>
      <c r="P83" s="207">
        <f t="shared" si="85"/>
        <v>0</v>
      </c>
      <c r="Q83" s="208" t="e">
        <f t="shared" si="76"/>
        <v>#DIV/0!</v>
      </c>
      <c r="R83" s="234">
        <f t="shared" si="86"/>
        <v>0</v>
      </c>
      <c r="S83" s="248">
        <f t="shared" si="87"/>
        <v>0</v>
      </c>
      <c r="T83" s="207">
        <f t="shared" si="88"/>
        <v>0</v>
      </c>
      <c r="U83" s="249">
        <f t="shared" si="89"/>
        <v>0</v>
      </c>
      <c r="V83" s="207">
        <f t="shared" si="90"/>
        <v>0</v>
      </c>
      <c r="W83" s="208" t="e">
        <f t="shared" si="91"/>
        <v>#DIV/0!</v>
      </c>
      <c r="X83" s="38"/>
      <c r="Y83" s="7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1:196" ht="51" customHeight="1" x14ac:dyDescent="0.3">
      <c r="A84" s="202"/>
      <c r="B84" s="366"/>
      <c r="C84" s="204" t="s">
        <v>208</v>
      </c>
      <c r="D84" s="204" t="s">
        <v>75</v>
      </c>
      <c r="E84" s="373" t="s">
        <v>245</v>
      </c>
      <c r="F84" s="309">
        <v>568.5</v>
      </c>
      <c r="G84" s="207">
        <v>568.5</v>
      </c>
      <c r="H84" s="249"/>
      <c r="I84" s="206">
        <f t="shared" si="83"/>
        <v>0</v>
      </c>
      <c r="J84" s="207">
        <f t="shared" si="84"/>
        <v>-568.5</v>
      </c>
      <c r="K84" s="282"/>
      <c r="L84" s="234"/>
      <c r="M84" s="207">
        <v>99</v>
      </c>
      <c r="N84" s="207">
        <v>99</v>
      </c>
      <c r="O84" s="249">
        <v>99</v>
      </c>
      <c r="P84" s="207">
        <f t="shared" si="85"/>
        <v>0</v>
      </c>
      <c r="Q84" s="208"/>
      <c r="R84" s="234">
        <f t="shared" si="86"/>
        <v>568.5</v>
      </c>
      <c r="S84" s="248">
        <f t="shared" si="87"/>
        <v>667.5</v>
      </c>
      <c r="T84" s="207">
        <f t="shared" si="88"/>
        <v>667.5</v>
      </c>
      <c r="U84" s="249">
        <f t="shared" si="89"/>
        <v>99</v>
      </c>
      <c r="V84" s="207">
        <f t="shared" si="90"/>
        <v>-568.5</v>
      </c>
      <c r="W84" s="208">
        <f t="shared" si="91"/>
        <v>0.14831460674157304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</row>
    <row r="85" spans="1:196" ht="39" hidden="1" customHeight="1" x14ac:dyDescent="0.3">
      <c r="A85" s="202"/>
      <c r="B85" s="366" t="s">
        <v>34</v>
      </c>
      <c r="C85" s="204" t="s">
        <v>158</v>
      </c>
      <c r="D85" s="204" t="s">
        <v>75</v>
      </c>
      <c r="E85" s="373" t="s">
        <v>159</v>
      </c>
      <c r="F85" s="309"/>
      <c r="G85" s="207"/>
      <c r="H85" s="249"/>
      <c r="I85" s="206">
        <f t="shared" si="83"/>
        <v>0</v>
      </c>
      <c r="J85" s="207">
        <f t="shared" si="84"/>
        <v>0</v>
      </c>
      <c r="K85" s="284" t="e">
        <f t="shared" si="82"/>
        <v>#DIV/0!</v>
      </c>
      <c r="L85" s="234"/>
      <c r="M85" s="207"/>
      <c r="N85" s="207"/>
      <c r="O85" s="249"/>
      <c r="P85" s="207">
        <f t="shared" si="85"/>
        <v>0</v>
      </c>
      <c r="Q85" s="208" t="e">
        <f t="shared" si="76"/>
        <v>#DIV/0!</v>
      </c>
      <c r="R85" s="234">
        <f t="shared" si="86"/>
        <v>0</v>
      </c>
      <c r="S85" s="248">
        <f t="shared" si="87"/>
        <v>0</v>
      </c>
      <c r="T85" s="207">
        <f t="shared" si="88"/>
        <v>0</v>
      </c>
      <c r="U85" s="249">
        <f t="shared" si="89"/>
        <v>0</v>
      </c>
      <c r="V85" s="207">
        <f t="shared" si="90"/>
        <v>0</v>
      </c>
      <c r="W85" s="208" t="e">
        <f t="shared" si="91"/>
        <v>#DIV/0!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</row>
    <row r="86" spans="1:196" ht="39" hidden="1" customHeight="1" x14ac:dyDescent="0.3">
      <c r="A86" s="202"/>
      <c r="B86" s="366" t="s">
        <v>34</v>
      </c>
      <c r="C86" s="204" t="s">
        <v>160</v>
      </c>
      <c r="D86" s="204" t="s">
        <v>75</v>
      </c>
      <c r="E86" s="373" t="s">
        <v>161</v>
      </c>
      <c r="F86" s="309"/>
      <c r="G86" s="207"/>
      <c r="H86" s="249"/>
      <c r="I86" s="209">
        <f t="shared" si="83"/>
        <v>0</v>
      </c>
      <c r="J86" s="207">
        <f t="shared" si="84"/>
        <v>0</v>
      </c>
      <c r="K86" s="208"/>
      <c r="L86" s="234"/>
      <c r="M86" s="207"/>
      <c r="N86" s="207"/>
      <c r="O86" s="249"/>
      <c r="P86" s="207">
        <f t="shared" si="85"/>
        <v>0</v>
      </c>
      <c r="Q86" s="208" t="e">
        <f t="shared" si="76"/>
        <v>#DIV/0!</v>
      </c>
      <c r="R86" s="234">
        <f t="shared" si="86"/>
        <v>0</v>
      </c>
      <c r="S86" s="248">
        <f t="shared" si="87"/>
        <v>0</v>
      </c>
      <c r="T86" s="207">
        <f t="shared" si="88"/>
        <v>0</v>
      </c>
      <c r="U86" s="249">
        <f t="shared" si="89"/>
        <v>0</v>
      </c>
      <c r="V86" s="207">
        <f t="shared" si="90"/>
        <v>0</v>
      </c>
      <c r="W86" s="208" t="e">
        <f t="shared" si="91"/>
        <v>#DIV/0!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</row>
    <row r="87" spans="1:196" ht="52.2" hidden="1" customHeight="1" x14ac:dyDescent="0.3">
      <c r="A87" s="202"/>
      <c r="B87" s="366" t="s">
        <v>34</v>
      </c>
      <c r="C87" s="204" t="s">
        <v>174</v>
      </c>
      <c r="D87" s="204" t="s">
        <v>75</v>
      </c>
      <c r="E87" s="373" t="s">
        <v>76</v>
      </c>
      <c r="F87" s="309"/>
      <c r="G87" s="207"/>
      <c r="H87" s="249"/>
      <c r="I87" s="209">
        <f t="shared" si="83"/>
        <v>0</v>
      </c>
      <c r="J87" s="207">
        <f t="shared" si="84"/>
        <v>0</v>
      </c>
      <c r="K87" s="208"/>
      <c r="L87" s="234"/>
      <c r="M87" s="207"/>
      <c r="N87" s="207"/>
      <c r="O87" s="249"/>
      <c r="P87" s="207">
        <f t="shared" si="85"/>
        <v>0</v>
      </c>
      <c r="Q87" s="208" t="e">
        <f t="shared" si="76"/>
        <v>#DIV/0!</v>
      </c>
      <c r="R87" s="234">
        <f t="shared" si="86"/>
        <v>0</v>
      </c>
      <c r="S87" s="248">
        <f t="shared" si="87"/>
        <v>0</v>
      </c>
      <c r="T87" s="207">
        <f t="shared" si="88"/>
        <v>0</v>
      </c>
      <c r="U87" s="249">
        <f t="shared" si="89"/>
        <v>0</v>
      </c>
      <c r="V87" s="207">
        <f t="shared" si="90"/>
        <v>0</v>
      </c>
      <c r="W87" s="208" t="e">
        <f t="shared" si="91"/>
        <v>#DIV/0!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196" ht="36" customHeight="1" x14ac:dyDescent="0.3">
      <c r="A88" s="202"/>
      <c r="B88" s="366" t="s">
        <v>34</v>
      </c>
      <c r="C88" s="204" t="s">
        <v>209</v>
      </c>
      <c r="D88" s="204" t="s">
        <v>75</v>
      </c>
      <c r="E88" s="418" t="s">
        <v>180</v>
      </c>
      <c r="F88" s="309">
        <v>528</v>
      </c>
      <c r="G88" s="207">
        <v>528</v>
      </c>
      <c r="H88" s="249">
        <v>32.299999999999997</v>
      </c>
      <c r="I88" s="206">
        <f t="shared" ref="I88" si="92">H88/$H$6</f>
        <v>7.402803255949975E-5</v>
      </c>
      <c r="J88" s="207">
        <f t="shared" ref="J88" si="93">H88-G88</f>
        <v>-495.7</v>
      </c>
      <c r="K88" s="208">
        <f t="shared" si="82"/>
        <v>6.1174242424242416E-2</v>
      </c>
      <c r="L88" s="234">
        <v>214.6</v>
      </c>
      <c r="M88" s="207">
        <v>228</v>
      </c>
      <c r="N88" s="207">
        <v>228</v>
      </c>
      <c r="O88" s="249">
        <v>13.4</v>
      </c>
      <c r="P88" s="207">
        <f t="shared" ref="P88" si="94">O88-N88</f>
        <v>-214.6</v>
      </c>
      <c r="Q88" s="208">
        <f t="shared" si="76"/>
        <v>5.8771929824561406E-2</v>
      </c>
      <c r="R88" s="234">
        <f t="shared" si="86"/>
        <v>742.6</v>
      </c>
      <c r="S88" s="248">
        <f t="shared" si="87"/>
        <v>756</v>
      </c>
      <c r="T88" s="207">
        <f t="shared" si="88"/>
        <v>756</v>
      </c>
      <c r="U88" s="249">
        <f t="shared" si="89"/>
        <v>45.699999999999996</v>
      </c>
      <c r="V88" s="207">
        <f t="shared" ref="V88" si="95">U88-T88</f>
        <v>-710.3</v>
      </c>
      <c r="W88" s="208">
        <f t="shared" si="91"/>
        <v>6.0449735449735441E-2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196" ht="36" customHeight="1" x14ac:dyDescent="0.3">
      <c r="A89" s="202"/>
      <c r="B89" s="203"/>
      <c r="C89" s="204" t="s">
        <v>158</v>
      </c>
      <c r="D89" s="204" t="s">
        <v>75</v>
      </c>
      <c r="E89" s="418" t="s">
        <v>159</v>
      </c>
      <c r="F89" s="309">
        <v>90</v>
      </c>
      <c r="G89" s="207">
        <v>90</v>
      </c>
      <c r="H89" s="249"/>
      <c r="I89" s="209"/>
      <c r="J89" s="207"/>
      <c r="K89" s="208"/>
      <c r="L89" s="234"/>
      <c r="M89" s="207"/>
      <c r="N89" s="207"/>
      <c r="O89" s="249"/>
      <c r="P89" s="207"/>
      <c r="Q89" s="208"/>
      <c r="R89" s="234">
        <f t="shared" ref="R89" si="96">SUM(F89,L89)</f>
        <v>90</v>
      </c>
      <c r="S89" s="248">
        <f t="shared" ref="S89" si="97">SUM(F89,M89)</f>
        <v>90</v>
      </c>
      <c r="T89" s="207">
        <f t="shared" ref="T89" si="98">SUM(G89,N89)</f>
        <v>90</v>
      </c>
      <c r="U89" s="249">
        <f t="shared" ref="U89" si="99">SUM(H89,O89)</f>
        <v>0</v>
      </c>
      <c r="V89" s="207">
        <f t="shared" ref="V89" si="100">U89-T89</f>
        <v>-90</v>
      </c>
      <c r="W89" s="20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196" ht="65.400000000000006" customHeight="1" x14ac:dyDescent="0.3">
      <c r="A90" s="202"/>
      <c r="B90" s="366" t="s">
        <v>34</v>
      </c>
      <c r="C90" s="204" t="s">
        <v>189</v>
      </c>
      <c r="D90" s="204" t="s">
        <v>75</v>
      </c>
      <c r="E90" s="418" t="s">
        <v>190</v>
      </c>
      <c r="F90" s="309">
        <v>10175.6</v>
      </c>
      <c r="G90" s="207">
        <v>6867.1</v>
      </c>
      <c r="H90" s="249">
        <v>6867.1</v>
      </c>
      <c r="I90" s="209">
        <f t="shared" si="83"/>
        <v>1.5738634748895999E-2</v>
      </c>
      <c r="J90" s="207">
        <f t="shared" si="84"/>
        <v>0</v>
      </c>
      <c r="K90" s="208">
        <f t="shared" si="82"/>
        <v>1</v>
      </c>
      <c r="L90" s="234"/>
      <c r="M90" s="207"/>
      <c r="N90" s="207"/>
      <c r="O90" s="249"/>
      <c r="P90" s="207">
        <f t="shared" si="85"/>
        <v>0</v>
      </c>
      <c r="Q90" s="208"/>
      <c r="R90" s="234">
        <f t="shared" si="86"/>
        <v>10175.6</v>
      </c>
      <c r="S90" s="248">
        <f t="shared" si="87"/>
        <v>10175.6</v>
      </c>
      <c r="T90" s="207">
        <f t="shared" si="88"/>
        <v>6867.1</v>
      </c>
      <c r="U90" s="249">
        <f t="shared" si="89"/>
        <v>6867.1</v>
      </c>
      <c r="V90" s="207">
        <f t="shared" si="90"/>
        <v>0</v>
      </c>
      <c r="W90" s="208">
        <f t="shared" si="91"/>
        <v>1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196" ht="27" customHeight="1" x14ac:dyDescent="0.3">
      <c r="A91" s="202"/>
      <c r="B91" s="366" t="s">
        <v>17</v>
      </c>
      <c r="C91" s="204" t="s">
        <v>147</v>
      </c>
      <c r="D91" s="204" t="s">
        <v>75</v>
      </c>
      <c r="E91" s="419" t="s">
        <v>148</v>
      </c>
      <c r="F91" s="302">
        <v>34988.6</v>
      </c>
      <c r="G91" s="205">
        <v>23715.5</v>
      </c>
      <c r="H91" s="283">
        <v>19561</v>
      </c>
      <c r="I91" s="209">
        <f t="shared" si="83"/>
        <v>4.4831651544779402E-2</v>
      </c>
      <c r="J91" s="207">
        <f t="shared" si="84"/>
        <v>-4154.5</v>
      </c>
      <c r="K91" s="208">
        <f t="shared" si="82"/>
        <v>0.82481921106449374</v>
      </c>
      <c r="L91" s="234">
        <v>261.7</v>
      </c>
      <c r="M91" s="207">
        <v>261.7</v>
      </c>
      <c r="N91" s="207">
        <v>261.7</v>
      </c>
      <c r="O91" s="249"/>
      <c r="P91" s="207">
        <f t="shared" si="85"/>
        <v>-261.7</v>
      </c>
      <c r="Q91" s="208">
        <f t="shared" si="76"/>
        <v>0</v>
      </c>
      <c r="R91" s="234">
        <f t="shared" si="86"/>
        <v>35250.299999999996</v>
      </c>
      <c r="S91" s="248">
        <f t="shared" si="87"/>
        <v>35250.299999999996</v>
      </c>
      <c r="T91" s="207">
        <f t="shared" si="88"/>
        <v>23977.200000000001</v>
      </c>
      <c r="U91" s="249">
        <f t="shared" si="89"/>
        <v>19561</v>
      </c>
      <c r="V91" s="207">
        <f t="shared" si="90"/>
        <v>-4416.2000000000007</v>
      </c>
      <c r="W91" s="208">
        <f t="shared" si="91"/>
        <v>0.81581669252456501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196" ht="3" hidden="1" customHeight="1" x14ac:dyDescent="0.3">
      <c r="A92" s="202"/>
      <c r="B92" s="366" t="s">
        <v>17</v>
      </c>
      <c r="C92" s="204" t="s">
        <v>251</v>
      </c>
      <c r="D92" s="204" t="s">
        <v>75</v>
      </c>
      <c r="E92" s="419" t="s">
        <v>252</v>
      </c>
      <c r="F92" s="302"/>
      <c r="G92" s="205"/>
      <c r="H92" s="283"/>
      <c r="I92" s="206">
        <f t="shared" si="83"/>
        <v>0</v>
      </c>
      <c r="J92" s="207">
        <f t="shared" si="84"/>
        <v>0</v>
      </c>
      <c r="K92" s="208" t="e">
        <f t="shared" si="82"/>
        <v>#DIV/0!</v>
      </c>
      <c r="L92" s="234"/>
      <c r="M92" s="207"/>
      <c r="N92" s="207"/>
      <c r="O92" s="249"/>
      <c r="P92" s="207">
        <f t="shared" si="85"/>
        <v>0</v>
      </c>
      <c r="Q92" s="208" t="e">
        <f t="shared" si="76"/>
        <v>#DIV/0!</v>
      </c>
      <c r="R92" s="234">
        <f t="shared" si="86"/>
        <v>0</v>
      </c>
      <c r="S92" s="248">
        <f t="shared" si="87"/>
        <v>0</v>
      </c>
      <c r="T92" s="207">
        <f t="shared" si="88"/>
        <v>0</v>
      </c>
      <c r="U92" s="249">
        <f t="shared" si="89"/>
        <v>0</v>
      </c>
      <c r="V92" s="207">
        <f t="shared" si="90"/>
        <v>0</v>
      </c>
      <c r="W92" s="208" t="e">
        <f t="shared" si="91"/>
        <v>#DIV/0!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196" ht="36.6" customHeight="1" x14ac:dyDescent="0.3">
      <c r="A93" s="202"/>
      <c r="B93" s="366" t="s">
        <v>17</v>
      </c>
      <c r="C93" s="204" t="s">
        <v>181</v>
      </c>
      <c r="D93" s="204" t="s">
        <v>74</v>
      </c>
      <c r="E93" s="419" t="s">
        <v>182</v>
      </c>
      <c r="F93" s="302"/>
      <c r="G93" s="205"/>
      <c r="H93" s="283"/>
      <c r="I93" s="209">
        <f t="shared" si="83"/>
        <v>0</v>
      </c>
      <c r="J93" s="207">
        <f t="shared" si="84"/>
        <v>0</v>
      </c>
      <c r="K93" s="208"/>
      <c r="L93" s="234">
        <v>1000</v>
      </c>
      <c r="M93" s="207">
        <v>1000</v>
      </c>
      <c r="N93" s="207">
        <v>1000</v>
      </c>
      <c r="O93" s="249">
        <v>800</v>
      </c>
      <c r="P93" s="207">
        <f t="shared" si="85"/>
        <v>-200</v>
      </c>
      <c r="Q93" s="208">
        <f t="shared" si="76"/>
        <v>0.8</v>
      </c>
      <c r="R93" s="234">
        <f t="shared" si="86"/>
        <v>1000</v>
      </c>
      <c r="S93" s="248">
        <f t="shared" si="87"/>
        <v>1000</v>
      </c>
      <c r="T93" s="207">
        <f t="shared" si="88"/>
        <v>1000</v>
      </c>
      <c r="U93" s="249">
        <f t="shared" si="89"/>
        <v>800</v>
      </c>
      <c r="V93" s="207">
        <f t="shared" si="90"/>
        <v>-200</v>
      </c>
      <c r="W93" s="208">
        <f t="shared" si="91"/>
        <v>0.8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196" ht="105" hidden="1" customHeight="1" x14ac:dyDescent="0.3">
      <c r="A94" s="202"/>
      <c r="B94" s="366" t="s">
        <v>17</v>
      </c>
      <c r="C94" s="204" t="s">
        <v>230</v>
      </c>
      <c r="D94" s="204" t="s">
        <v>74</v>
      </c>
      <c r="E94" s="419" t="s">
        <v>231</v>
      </c>
      <c r="F94" s="302"/>
      <c r="G94" s="205"/>
      <c r="H94" s="283"/>
      <c r="I94" s="209">
        <f t="shared" si="83"/>
        <v>0</v>
      </c>
      <c r="J94" s="207">
        <f t="shared" si="84"/>
        <v>0</v>
      </c>
      <c r="K94" s="208"/>
      <c r="L94" s="234"/>
      <c r="M94" s="207"/>
      <c r="N94" s="207"/>
      <c r="O94" s="249"/>
      <c r="P94" s="207">
        <f t="shared" si="85"/>
        <v>0</v>
      </c>
      <c r="Q94" s="208" t="e">
        <f t="shared" si="76"/>
        <v>#DIV/0!</v>
      </c>
      <c r="R94" s="234">
        <f t="shared" si="86"/>
        <v>0</v>
      </c>
      <c r="S94" s="248">
        <f t="shared" si="87"/>
        <v>0</v>
      </c>
      <c r="T94" s="207">
        <f t="shared" si="88"/>
        <v>0</v>
      </c>
      <c r="U94" s="249">
        <f t="shared" si="89"/>
        <v>0</v>
      </c>
      <c r="V94" s="199">
        <f t="shared" si="90"/>
        <v>0</v>
      </c>
      <c r="W94" s="208" t="e">
        <f t="shared" si="91"/>
        <v>#DIV/0!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196" s="97" customFormat="1" ht="122.4" hidden="1" customHeight="1" thickBot="1" x14ac:dyDescent="0.4">
      <c r="A95" s="369"/>
      <c r="B95" s="420"/>
      <c r="C95" s="211"/>
      <c r="D95" s="371"/>
      <c r="E95" s="421" t="s">
        <v>260</v>
      </c>
      <c r="F95" s="314"/>
      <c r="G95" s="315"/>
      <c r="H95" s="292"/>
      <c r="I95" s="336">
        <f t="shared" si="83"/>
        <v>0</v>
      </c>
      <c r="J95" s="337">
        <f t="shared" si="84"/>
        <v>0</v>
      </c>
      <c r="K95" s="253"/>
      <c r="L95" s="250"/>
      <c r="M95" s="251"/>
      <c r="N95" s="251"/>
      <c r="O95" s="292"/>
      <c r="P95" s="251">
        <f t="shared" si="85"/>
        <v>0</v>
      </c>
      <c r="Q95" s="253" t="e">
        <f t="shared" si="76"/>
        <v>#DIV/0!</v>
      </c>
      <c r="R95" s="250">
        <f t="shared" si="86"/>
        <v>0</v>
      </c>
      <c r="S95" s="251">
        <f t="shared" si="87"/>
        <v>0</v>
      </c>
      <c r="T95" s="251">
        <f t="shared" si="88"/>
        <v>0</v>
      </c>
      <c r="U95" s="252">
        <f t="shared" si="89"/>
        <v>0</v>
      </c>
      <c r="V95" s="271">
        <f t="shared" si="90"/>
        <v>0</v>
      </c>
      <c r="W95" s="253" t="e">
        <f t="shared" si="91"/>
        <v>#DIV/0!</v>
      </c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6"/>
      <c r="GF95" s="96"/>
      <c r="GG95" s="96"/>
      <c r="GH95" s="96"/>
      <c r="GI95" s="96"/>
      <c r="GJ95" s="96"/>
      <c r="GK95" s="96"/>
      <c r="GL95" s="96"/>
      <c r="GM95" s="96"/>
      <c r="GN95" s="96"/>
    </row>
    <row r="96" spans="1:196" s="8" customFormat="1" ht="24" customHeight="1" thickBot="1" x14ac:dyDescent="0.35">
      <c r="A96" s="197">
        <v>10</v>
      </c>
      <c r="B96" s="401" t="s">
        <v>30</v>
      </c>
      <c r="C96" s="401" t="s">
        <v>338</v>
      </c>
      <c r="D96" s="401"/>
      <c r="E96" s="417" t="s">
        <v>339</v>
      </c>
      <c r="F96" s="311">
        <f>F97+F98+F99+F100+F101+F102+F103+F106+F112+F113+F115+F116+F129</f>
        <v>4550.3999999999996</v>
      </c>
      <c r="G96" s="199">
        <f t="shared" ref="G96:H96" si="101">G97+G98+G99+G100+G101+G102+G103+G106+G112+G113+G115+G116+G129</f>
        <v>4550.3999999999996</v>
      </c>
      <c r="H96" s="244">
        <f t="shared" si="101"/>
        <v>2223.6</v>
      </c>
      <c r="I96" s="200">
        <f t="shared" ref="I96" si="102">H96/$H$6</f>
        <v>5.0962456098855614E-3</v>
      </c>
      <c r="J96" s="199">
        <f t="shared" ref="J96" si="103">H96-G96</f>
        <v>-2326.7999999999997</v>
      </c>
      <c r="K96" s="282">
        <f t="shared" ref="K96" si="104">H96/G96</f>
        <v>0.48866033755274263</v>
      </c>
      <c r="L96" s="233">
        <f>L97+L98+L99+L100+L101+L102+L103+L106+L112+L113+L115+L116+L129</f>
        <v>48795.200000000004</v>
      </c>
      <c r="M96" s="199">
        <f t="shared" ref="M96:O96" si="105">M97+M98+M99+M100+M101+M102+M103+M106+M112+M113+M115+M116+M129</f>
        <v>49137.000000000007</v>
      </c>
      <c r="N96" s="199">
        <f t="shared" si="105"/>
        <v>43514.9</v>
      </c>
      <c r="O96" s="244">
        <f t="shared" si="105"/>
        <v>25749.500000000004</v>
      </c>
      <c r="P96" s="199">
        <f t="shared" ref="P96" si="106">O96-N96</f>
        <v>-17765.399999999998</v>
      </c>
      <c r="Q96" s="201">
        <f t="shared" ref="Q96" si="107">O96/N96</f>
        <v>0.59173984083612741</v>
      </c>
      <c r="R96" s="233">
        <f>R97+R98+R99+R100+R101+R102+R103+R106+R112+R113+R115+R116+R129</f>
        <v>53345.599999999999</v>
      </c>
      <c r="S96" s="247">
        <f t="shared" ref="S96" si="108">S97+S98+S99+S100+S101+S102+S103+S106+S112+S113+S115+S116+S129</f>
        <v>53687.4</v>
      </c>
      <c r="T96" s="199">
        <f t="shared" ref="T96" si="109">T97+T98+T99+T100+T101+T102+T103+T106+T112+T113+T115+T116+T129</f>
        <v>48065.3</v>
      </c>
      <c r="U96" s="244">
        <f t="shared" ref="U96" si="110">U97+U98+U99+U100+U101+U102+U103+U106+U112+U113+U115+U116+U129</f>
        <v>27973.100000000002</v>
      </c>
      <c r="V96" s="199">
        <f t="shared" ref="V96" si="111">U96-T96</f>
        <v>-20092.2</v>
      </c>
      <c r="W96" s="201">
        <f t="shared" ref="W96" si="112">U96/T96</f>
        <v>0.58198117977002117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58"/>
      <c r="GF96" s="58"/>
      <c r="GG96" s="58"/>
      <c r="GH96" s="58"/>
      <c r="GI96" s="58"/>
      <c r="GJ96" s="58"/>
      <c r="GK96" s="58"/>
      <c r="GL96" s="58"/>
      <c r="GM96" s="58"/>
      <c r="GN96" s="58"/>
    </row>
    <row r="97" spans="1:196" s="8" customFormat="1" ht="22.8" customHeight="1" thickBot="1" x14ac:dyDescent="0.35">
      <c r="A97" s="202"/>
      <c r="B97" s="439">
        <v>180404</v>
      </c>
      <c r="C97" s="204" t="s">
        <v>232</v>
      </c>
      <c r="D97" s="204" t="s">
        <v>234</v>
      </c>
      <c r="E97" s="373" t="s">
        <v>233</v>
      </c>
      <c r="F97" s="312">
        <v>35.700000000000003</v>
      </c>
      <c r="G97" s="218">
        <v>35.700000000000003</v>
      </c>
      <c r="H97" s="313"/>
      <c r="I97" s="215">
        <f t="shared" si="83"/>
        <v>0</v>
      </c>
      <c r="J97" s="207">
        <f t="shared" si="84"/>
        <v>-35.700000000000003</v>
      </c>
      <c r="K97" s="440"/>
      <c r="L97" s="234"/>
      <c r="M97" s="207"/>
      <c r="N97" s="207"/>
      <c r="O97" s="313"/>
      <c r="P97" s="207">
        <f t="shared" si="85"/>
        <v>0</v>
      </c>
      <c r="Q97" s="208"/>
      <c r="R97" s="234">
        <f t="shared" si="86"/>
        <v>35.700000000000003</v>
      </c>
      <c r="S97" s="248">
        <f t="shared" si="87"/>
        <v>35.700000000000003</v>
      </c>
      <c r="T97" s="207">
        <f t="shared" si="88"/>
        <v>35.700000000000003</v>
      </c>
      <c r="U97" s="249">
        <f t="shared" si="89"/>
        <v>0</v>
      </c>
      <c r="V97" s="207">
        <f>U97-T97</f>
        <v>-35.700000000000003</v>
      </c>
      <c r="W97" s="208">
        <f t="shared" si="91"/>
        <v>0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58"/>
      <c r="GF97" s="58"/>
      <c r="GG97" s="58"/>
      <c r="GH97" s="58"/>
      <c r="GI97" s="58"/>
      <c r="GJ97" s="58"/>
      <c r="GK97" s="58"/>
      <c r="GL97" s="58"/>
      <c r="GM97" s="58"/>
      <c r="GN97" s="58"/>
    </row>
    <row r="98" spans="1:196" s="8" customFormat="1" ht="36" customHeight="1" thickBot="1" x14ac:dyDescent="0.35">
      <c r="A98" s="202"/>
      <c r="B98" s="438">
        <v>180404</v>
      </c>
      <c r="C98" s="204" t="s">
        <v>79</v>
      </c>
      <c r="D98" s="204" t="s">
        <v>164</v>
      </c>
      <c r="E98" s="373" t="s">
        <v>165</v>
      </c>
      <c r="F98" s="312"/>
      <c r="G98" s="218"/>
      <c r="H98" s="313"/>
      <c r="I98" s="441">
        <f t="shared" si="83"/>
        <v>0</v>
      </c>
      <c r="J98" s="442">
        <f t="shared" si="84"/>
        <v>0</v>
      </c>
      <c r="K98" s="440"/>
      <c r="L98" s="234">
        <v>19735.900000000001</v>
      </c>
      <c r="M98" s="207">
        <v>19735.900000000001</v>
      </c>
      <c r="N98" s="207">
        <v>14272.8</v>
      </c>
      <c r="O98" s="313">
        <v>5126.7</v>
      </c>
      <c r="P98" s="207">
        <f t="shared" si="85"/>
        <v>-9146.0999999999985</v>
      </c>
      <c r="Q98" s="208">
        <f t="shared" si="76"/>
        <v>0.35919371111484782</v>
      </c>
      <c r="R98" s="234">
        <f t="shared" si="86"/>
        <v>19735.900000000001</v>
      </c>
      <c r="S98" s="248">
        <f t="shared" si="87"/>
        <v>19735.900000000001</v>
      </c>
      <c r="T98" s="207">
        <f t="shared" si="88"/>
        <v>14272.8</v>
      </c>
      <c r="U98" s="249">
        <f t="shared" si="89"/>
        <v>5126.7</v>
      </c>
      <c r="V98" s="207">
        <f t="shared" si="90"/>
        <v>-9146.0999999999985</v>
      </c>
      <c r="W98" s="208">
        <f t="shared" si="91"/>
        <v>0.35919371111484782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58"/>
      <c r="GF98" s="58"/>
      <c r="GG98" s="58"/>
      <c r="GH98" s="58"/>
      <c r="GI98" s="58"/>
      <c r="GJ98" s="58"/>
      <c r="GK98" s="58"/>
      <c r="GL98" s="58"/>
      <c r="GM98" s="58"/>
      <c r="GN98" s="58"/>
    </row>
    <row r="99" spans="1:196" s="8" customFormat="1" ht="23.25" customHeight="1" thickBot="1" x14ac:dyDescent="0.35">
      <c r="A99" s="202"/>
      <c r="B99" s="438">
        <v>180404</v>
      </c>
      <c r="C99" s="204" t="s">
        <v>186</v>
      </c>
      <c r="D99" s="204" t="s">
        <v>164</v>
      </c>
      <c r="E99" s="373" t="s">
        <v>187</v>
      </c>
      <c r="F99" s="312"/>
      <c r="G99" s="218"/>
      <c r="H99" s="313"/>
      <c r="I99" s="441">
        <f t="shared" si="83"/>
        <v>0</v>
      </c>
      <c r="J99" s="442">
        <f t="shared" si="84"/>
        <v>0</v>
      </c>
      <c r="K99" s="440"/>
      <c r="L99" s="234">
        <v>4157.3999999999996</v>
      </c>
      <c r="M99" s="207">
        <v>4157.3999999999996</v>
      </c>
      <c r="N99" s="207">
        <v>4157.3999999999996</v>
      </c>
      <c r="O99" s="313">
        <v>2217.6</v>
      </c>
      <c r="P99" s="207">
        <f t="shared" si="85"/>
        <v>-1939.7999999999997</v>
      </c>
      <c r="Q99" s="208">
        <f t="shared" si="76"/>
        <v>0.53341030451724636</v>
      </c>
      <c r="R99" s="234">
        <f t="shared" si="86"/>
        <v>4157.3999999999996</v>
      </c>
      <c r="S99" s="248">
        <f t="shared" si="87"/>
        <v>4157.3999999999996</v>
      </c>
      <c r="T99" s="207">
        <f t="shared" si="88"/>
        <v>4157.3999999999996</v>
      </c>
      <c r="U99" s="249">
        <f t="shared" si="89"/>
        <v>2217.6</v>
      </c>
      <c r="V99" s="207">
        <f t="shared" si="90"/>
        <v>-1939.7999999999997</v>
      </c>
      <c r="W99" s="208">
        <f t="shared" si="91"/>
        <v>0.53341030451724636</v>
      </c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58"/>
      <c r="GF99" s="58"/>
      <c r="GG99" s="58"/>
      <c r="GH99" s="58"/>
      <c r="GI99" s="58"/>
      <c r="GJ99" s="58"/>
      <c r="GK99" s="58"/>
      <c r="GL99" s="58"/>
      <c r="GM99" s="58"/>
      <c r="GN99" s="58"/>
    </row>
    <row r="100" spans="1:196" s="8" customFormat="1" ht="25.95" customHeight="1" thickBot="1" x14ac:dyDescent="0.35">
      <c r="A100" s="202"/>
      <c r="B100" s="438"/>
      <c r="C100" s="204" t="s">
        <v>271</v>
      </c>
      <c r="D100" s="204" t="s">
        <v>164</v>
      </c>
      <c r="E100" s="373" t="s">
        <v>272</v>
      </c>
      <c r="F100" s="312"/>
      <c r="G100" s="218"/>
      <c r="H100" s="313"/>
      <c r="I100" s="441">
        <f t="shared" si="83"/>
        <v>0</v>
      </c>
      <c r="J100" s="442">
        <f t="shared" si="84"/>
        <v>0</v>
      </c>
      <c r="K100" s="440"/>
      <c r="L100" s="234">
        <v>15145</v>
      </c>
      <c r="M100" s="207">
        <v>15145</v>
      </c>
      <c r="N100" s="207">
        <v>15145</v>
      </c>
      <c r="O100" s="313">
        <v>14698.7</v>
      </c>
      <c r="P100" s="207">
        <f t="shared" si="85"/>
        <v>-446.29999999999927</v>
      </c>
      <c r="Q100" s="208">
        <f t="shared" si="76"/>
        <v>0.97053152855727964</v>
      </c>
      <c r="R100" s="234">
        <f t="shared" si="86"/>
        <v>15145</v>
      </c>
      <c r="S100" s="248">
        <f t="shared" si="87"/>
        <v>15145</v>
      </c>
      <c r="T100" s="207">
        <f t="shared" si="88"/>
        <v>15145</v>
      </c>
      <c r="U100" s="249">
        <f t="shared" si="89"/>
        <v>14698.7</v>
      </c>
      <c r="V100" s="207">
        <f t="shared" si="90"/>
        <v>-446.29999999999927</v>
      </c>
      <c r="W100" s="208">
        <f t="shared" si="91"/>
        <v>0.97053152855727964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</row>
    <row r="101" spans="1:196" s="8" customFormat="1" ht="25.95" customHeight="1" thickBot="1" x14ac:dyDescent="0.35">
      <c r="A101" s="202"/>
      <c r="B101" s="438"/>
      <c r="C101" s="204" t="s">
        <v>305</v>
      </c>
      <c r="D101" s="204" t="s">
        <v>164</v>
      </c>
      <c r="E101" s="373" t="s">
        <v>306</v>
      </c>
      <c r="F101" s="312"/>
      <c r="G101" s="218"/>
      <c r="H101" s="313"/>
      <c r="I101" s="441">
        <f t="shared" ref="I101" si="113">H101/$H$6</f>
        <v>0</v>
      </c>
      <c r="J101" s="442">
        <f t="shared" ref="J101" si="114">H101-G101</f>
        <v>0</v>
      </c>
      <c r="K101" s="440"/>
      <c r="L101" s="234">
        <v>65</v>
      </c>
      <c r="M101" s="207">
        <v>65</v>
      </c>
      <c r="N101" s="207">
        <v>65</v>
      </c>
      <c r="O101" s="313"/>
      <c r="P101" s="207">
        <f t="shared" ref="P101" si="115">O101-N101</f>
        <v>-65</v>
      </c>
      <c r="Q101" s="208">
        <f t="shared" si="76"/>
        <v>0</v>
      </c>
      <c r="R101" s="234">
        <f t="shared" ref="R101" si="116">SUM(F101,L101)</f>
        <v>65</v>
      </c>
      <c r="S101" s="248">
        <f t="shared" ref="S101" si="117">SUM(F101,M101)</f>
        <v>65</v>
      </c>
      <c r="T101" s="207">
        <f t="shared" ref="T101" si="118">SUM(G101,N101)</f>
        <v>65</v>
      </c>
      <c r="U101" s="249">
        <f t="shared" ref="U101" si="119">SUM(H101,O101)</f>
        <v>0</v>
      </c>
      <c r="V101" s="207">
        <f t="shared" ref="V101" si="120">U101-T101</f>
        <v>-65</v>
      </c>
      <c r="W101" s="208">
        <f t="shared" si="91"/>
        <v>0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</row>
    <row r="102" spans="1:196" s="8" customFormat="1" ht="34.950000000000003" customHeight="1" thickBot="1" x14ac:dyDescent="0.35">
      <c r="A102" s="202"/>
      <c r="B102" s="438">
        <v>180404</v>
      </c>
      <c r="C102" s="204" t="s">
        <v>166</v>
      </c>
      <c r="D102" s="204" t="s">
        <v>164</v>
      </c>
      <c r="E102" s="373" t="s">
        <v>202</v>
      </c>
      <c r="F102" s="312"/>
      <c r="G102" s="218"/>
      <c r="H102" s="313"/>
      <c r="I102" s="441">
        <f t="shared" si="83"/>
        <v>0</v>
      </c>
      <c r="J102" s="442">
        <f t="shared" si="84"/>
        <v>0</v>
      </c>
      <c r="K102" s="440"/>
      <c r="L102" s="234">
        <v>250</v>
      </c>
      <c r="M102" s="207">
        <v>250</v>
      </c>
      <c r="N102" s="207">
        <v>250</v>
      </c>
      <c r="O102" s="313">
        <v>245.7</v>
      </c>
      <c r="P102" s="207">
        <f t="shared" si="85"/>
        <v>-4.3000000000000114</v>
      </c>
      <c r="Q102" s="208">
        <f t="shared" si="76"/>
        <v>0.98280000000000001</v>
      </c>
      <c r="R102" s="234">
        <f t="shared" si="86"/>
        <v>250</v>
      </c>
      <c r="S102" s="248">
        <f t="shared" si="87"/>
        <v>250</v>
      </c>
      <c r="T102" s="207">
        <f t="shared" si="88"/>
        <v>250</v>
      </c>
      <c r="U102" s="249">
        <f t="shared" si="89"/>
        <v>245.7</v>
      </c>
      <c r="V102" s="207">
        <f t="shared" si="90"/>
        <v>-4.3000000000000114</v>
      </c>
      <c r="W102" s="208">
        <f t="shared" si="91"/>
        <v>0.98280000000000001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</row>
    <row r="103" spans="1:196" s="8" customFormat="1" ht="40.950000000000003" customHeight="1" thickBot="1" x14ac:dyDescent="0.35">
      <c r="A103" s="202"/>
      <c r="B103" s="438">
        <v>180404</v>
      </c>
      <c r="C103" s="204" t="s">
        <v>183</v>
      </c>
      <c r="D103" s="204" t="s">
        <v>164</v>
      </c>
      <c r="E103" s="373" t="s">
        <v>184</v>
      </c>
      <c r="F103" s="312"/>
      <c r="G103" s="218"/>
      <c r="H103" s="313"/>
      <c r="I103" s="441">
        <f t="shared" si="83"/>
        <v>0</v>
      </c>
      <c r="J103" s="442">
        <f t="shared" si="84"/>
        <v>0</v>
      </c>
      <c r="K103" s="440"/>
      <c r="L103" s="234">
        <v>7489</v>
      </c>
      <c r="M103" s="207">
        <v>7489</v>
      </c>
      <c r="N103" s="207">
        <v>7489</v>
      </c>
      <c r="O103" s="313">
        <v>2091.8000000000002</v>
      </c>
      <c r="P103" s="207">
        <f t="shared" si="85"/>
        <v>-5397.2</v>
      </c>
      <c r="Q103" s="208">
        <f t="shared" si="76"/>
        <v>0.27931633061824013</v>
      </c>
      <c r="R103" s="234">
        <f t="shared" si="86"/>
        <v>7489</v>
      </c>
      <c r="S103" s="248">
        <f t="shared" si="87"/>
        <v>7489</v>
      </c>
      <c r="T103" s="207">
        <f t="shared" si="88"/>
        <v>7489</v>
      </c>
      <c r="U103" s="249">
        <f t="shared" si="89"/>
        <v>2091.8000000000002</v>
      </c>
      <c r="V103" s="207">
        <f t="shared" si="90"/>
        <v>-5397.2</v>
      </c>
      <c r="W103" s="208">
        <f t="shared" si="91"/>
        <v>0.27931633061824013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</row>
    <row r="104" spans="1:196" s="8" customFormat="1" ht="53.4" hidden="1" customHeight="1" thickBot="1" x14ac:dyDescent="0.35">
      <c r="A104" s="202">
        <v>17</v>
      </c>
      <c r="B104" s="438"/>
      <c r="C104" s="204" t="s">
        <v>210</v>
      </c>
      <c r="D104" s="204" t="s">
        <v>78</v>
      </c>
      <c r="E104" s="373" t="s">
        <v>211</v>
      </c>
      <c r="F104" s="312"/>
      <c r="G104" s="218"/>
      <c r="H104" s="313"/>
      <c r="I104" s="441">
        <f t="shared" si="83"/>
        <v>0</v>
      </c>
      <c r="J104" s="442">
        <f t="shared" si="84"/>
        <v>0</v>
      </c>
      <c r="K104" s="440" t="e">
        <f t="shared" si="82"/>
        <v>#DIV/0!</v>
      </c>
      <c r="L104" s="234"/>
      <c r="M104" s="207"/>
      <c r="N104" s="207"/>
      <c r="O104" s="313"/>
      <c r="P104" s="207">
        <f t="shared" si="85"/>
        <v>0</v>
      </c>
      <c r="Q104" s="208" t="e">
        <f t="shared" si="76"/>
        <v>#DIV/0!</v>
      </c>
      <c r="R104" s="234">
        <f t="shared" si="86"/>
        <v>0</v>
      </c>
      <c r="S104" s="248">
        <f t="shared" si="87"/>
        <v>0</v>
      </c>
      <c r="T104" s="207">
        <f t="shared" si="88"/>
        <v>0</v>
      </c>
      <c r="U104" s="249">
        <f t="shared" si="89"/>
        <v>0</v>
      </c>
      <c r="V104" s="207">
        <f t="shared" si="90"/>
        <v>0</v>
      </c>
      <c r="W104" s="208" t="e">
        <f t="shared" si="91"/>
        <v>#DIV/0!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</row>
    <row r="105" spans="1:196" s="31" customFormat="1" ht="83.4" hidden="1" customHeight="1" thickBot="1" x14ac:dyDescent="0.4">
      <c r="A105" s="407"/>
      <c r="B105" s="423"/>
      <c r="C105" s="211"/>
      <c r="D105" s="424"/>
      <c r="E105" s="425" t="s">
        <v>219</v>
      </c>
      <c r="F105" s="340"/>
      <c r="G105" s="341"/>
      <c r="H105" s="292"/>
      <c r="I105" s="342">
        <f t="shared" si="83"/>
        <v>0</v>
      </c>
      <c r="J105" s="270">
        <f t="shared" si="84"/>
        <v>0</v>
      </c>
      <c r="K105" s="278" t="e">
        <f t="shared" si="82"/>
        <v>#DIV/0!</v>
      </c>
      <c r="L105" s="269"/>
      <c r="M105" s="270"/>
      <c r="N105" s="270"/>
      <c r="O105" s="292"/>
      <c r="P105" s="270">
        <f t="shared" si="85"/>
        <v>0</v>
      </c>
      <c r="Q105" s="208" t="e">
        <f t="shared" si="76"/>
        <v>#DIV/0!</v>
      </c>
      <c r="R105" s="269">
        <f t="shared" si="86"/>
        <v>0</v>
      </c>
      <c r="S105" s="270">
        <f t="shared" si="87"/>
        <v>0</v>
      </c>
      <c r="T105" s="270">
        <f t="shared" si="88"/>
        <v>0</v>
      </c>
      <c r="U105" s="252">
        <f t="shared" si="89"/>
        <v>0</v>
      </c>
      <c r="V105" s="443">
        <f t="shared" si="90"/>
        <v>0</v>
      </c>
      <c r="W105" s="208" t="e">
        <f t="shared" si="91"/>
        <v>#DIV/0!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59"/>
      <c r="GF105" s="59"/>
      <c r="GG105" s="59"/>
      <c r="GH105" s="59"/>
      <c r="GI105" s="59"/>
      <c r="GJ105" s="59"/>
      <c r="GK105" s="59"/>
      <c r="GL105" s="59"/>
      <c r="GM105" s="59"/>
      <c r="GN105" s="59"/>
    </row>
    <row r="106" spans="1:196" s="25" customFormat="1" ht="54.6" customHeight="1" thickBot="1" x14ac:dyDescent="0.35">
      <c r="A106" s="380"/>
      <c r="B106" s="444">
        <v>180404</v>
      </c>
      <c r="C106" s="204" t="s">
        <v>212</v>
      </c>
      <c r="D106" s="445" t="s">
        <v>78</v>
      </c>
      <c r="E106" s="404" t="s">
        <v>250</v>
      </c>
      <c r="F106" s="317"/>
      <c r="G106" s="318"/>
      <c r="H106" s="313"/>
      <c r="I106" s="446">
        <f t="shared" si="83"/>
        <v>0</v>
      </c>
      <c r="J106" s="248">
        <f t="shared" si="84"/>
        <v>0</v>
      </c>
      <c r="K106" s="284"/>
      <c r="L106" s="254">
        <v>1319</v>
      </c>
      <c r="M106" s="248">
        <v>1319</v>
      </c>
      <c r="N106" s="248">
        <v>1160</v>
      </c>
      <c r="O106" s="249">
        <v>711.9</v>
      </c>
      <c r="P106" s="248">
        <f t="shared" si="85"/>
        <v>-448.1</v>
      </c>
      <c r="Q106" s="208">
        <f t="shared" si="76"/>
        <v>0.61370689655172417</v>
      </c>
      <c r="R106" s="254">
        <f t="shared" si="86"/>
        <v>1319</v>
      </c>
      <c r="S106" s="248">
        <f t="shared" si="87"/>
        <v>1319</v>
      </c>
      <c r="T106" s="248">
        <f t="shared" si="88"/>
        <v>1160</v>
      </c>
      <c r="U106" s="249">
        <f t="shared" si="89"/>
        <v>711.9</v>
      </c>
      <c r="V106" s="207">
        <f t="shared" si="90"/>
        <v>-448.1</v>
      </c>
      <c r="W106" s="208">
        <f t="shared" si="91"/>
        <v>0.61370689655172417</v>
      </c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</row>
    <row r="107" spans="1:196" s="181" customFormat="1" ht="69" customHeight="1" thickBot="1" x14ac:dyDescent="0.4">
      <c r="A107" s="396"/>
      <c r="B107" s="426"/>
      <c r="C107" s="400"/>
      <c r="D107" s="400"/>
      <c r="E107" s="427" t="s">
        <v>324</v>
      </c>
      <c r="F107" s="325"/>
      <c r="G107" s="262"/>
      <c r="H107" s="252"/>
      <c r="I107" s="326">
        <f t="shared" si="83"/>
        <v>0</v>
      </c>
      <c r="J107" s="262">
        <f t="shared" si="84"/>
        <v>0</v>
      </c>
      <c r="K107" s="263"/>
      <c r="L107" s="267">
        <v>1319</v>
      </c>
      <c r="M107" s="262">
        <v>1319</v>
      </c>
      <c r="N107" s="262">
        <v>1160</v>
      </c>
      <c r="O107" s="252">
        <v>711.9</v>
      </c>
      <c r="P107" s="262">
        <f t="shared" si="85"/>
        <v>-448.1</v>
      </c>
      <c r="Q107" s="263">
        <f t="shared" si="76"/>
        <v>0.61370689655172417</v>
      </c>
      <c r="R107" s="267">
        <f t="shared" si="86"/>
        <v>1319</v>
      </c>
      <c r="S107" s="262">
        <f t="shared" si="87"/>
        <v>1319</v>
      </c>
      <c r="T107" s="262">
        <f t="shared" si="88"/>
        <v>1160</v>
      </c>
      <c r="U107" s="252">
        <f t="shared" si="89"/>
        <v>711.9</v>
      </c>
      <c r="V107" s="262">
        <f t="shared" si="90"/>
        <v>-448.1</v>
      </c>
      <c r="W107" s="263">
        <f t="shared" si="91"/>
        <v>0.61370689655172417</v>
      </c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7"/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/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  <c r="DE107" s="177"/>
      <c r="DF107" s="177"/>
      <c r="DG107" s="177"/>
      <c r="DH107" s="177"/>
      <c r="DI107" s="177"/>
      <c r="DJ107" s="177"/>
      <c r="DK107" s="177"/>
      <c r="DL107" s="177"/>
      <c r="DM107" s="177"/>
      <c r="DN107" s="177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7"/>
      <c r="EW107" s="177"/>
      <c r="EX107" s="177"/>
      <c r="EY107" s="177"/>
      <c r="EZ107" s="177"/>
      <c r="FA107" s="177"/>
      <c r="FB107" s="177"/>
      <c r="FC107" s="177"/>
      <c r="FD107" s="177"/>
      <c r="FE107" s="177"/>
      <c r="FF107" s="177"/>
      <c r="FG107" s="177"/>
      <c r="FH107" s="177"/>
      <c r="FI107" s="177"/>
      <c r="FJ107" s="177"/>
      <c r="FK107" s="177"/>
      <c r="FL107" s="177"/>
      <c r="FM107" s="177"/>
      <c r="FN107" s="177"/>
      <c r="FO107" s="177"/>
      <c r="FP107" s="177"/>
      <c r="FQ107" s="177"/>
      <c r="FR107" s="177"/>
      <c r="FS107" s="177"/>
      <c r="FT107" s="177"/>
      <c r="FU107" s="177"/>
      <c r="FV107" s="177"/>
      <c r="FW107" s="177"/>
      <c r="FX107" s="177"/>
      <c r="FY107" s="177"/>
      <c r="FZ107" s="177"/>
      <c r="GA107" s="177"/>
      <c r="GB107" s="177"/>
      <c r="GC107" s="177"/>
      <c r="GD107" s="177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</row>
    <row r="108" spans="1:196" s="31" customFormat="1" ht="144.6" hidden="1" customHeight="1" thickBot="1" x14ac:dyDescent="0.4">
      <c r="A108" s="407"/>
      <c r="B108" s="423"/>
      <c r="C108" s="211"/>
      <c r="D108" s="424"/>
      <c r="E108" s="428" t="s">
        <v>218</v>
      </c>
      <c r="F108" s="334"/>
      <c r="G108" s="270"/>
      <c r="H108" s="252"/>
      <c r="I108" s="342">
        <f t="shared" si="83"/>
        <v>0</v>
      </c>
      <c r="J108" s="270">
        <f t="shared" si="84"/>
        <v>0</v>
      </c>
      <c r="K108" s="278" t="e">
        <f t="shared" si="82"/>
        <v>#DIV/0!</v>
      </c>
      <c r="L108" s="269"/>
      <c r="M108" s="270"/>
      <c r="N108" s="270"/>
      <c r="O108" s="252"/>
      <c r="P108" s="270">
        <f t="shared" si="85"/>
        <v>0</v>
      </c>
      <c r="Q108" s="208" t="e">
        <f t="shared" si="76"/>
        <v>#DIV/0!</v>
      </c>
      <c r="R108" s="269">
        <f t="shared" si="86"/>
        <v>0</v>
      </c>
      <c r="S108" s="270">
        <f t="shared" si="87"/>
        <v>0</v>
      </c>
      <c r="T108" s="270">
        <f t="shared" si="88"/>
        <v>0</v>
      </c>
      <c r="U108" s="252">
        <f t="shared" si="89"/>
        <v>0</v>
      </c>
      <c r="V108" s="443">
        <f t="shared" si="90"/>
        <v>0</v>
      </c>
      <c r="W108" s="208" t="e">
        <f t="shared" si="91"/>
        <v>#DIV/0!</v>
      </c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59"/>
      <c r="GF108" s="59"/>
      <c r="GG108" s="59"/>
      <c r="GH108" s="59"/>
      <c r="GI108" s="59"/>
      <c r="GJ108" s="59"/>
      <c r="GK108" s="59"/>
      <c r="GL108" s="59"/>
      <c r="GM108" s="59"/>
      <c r="GN108" s="59"/>
    </row>
    <row r="109" spans="1:196" s="31" customFormat="1" ht="36.6" hidden="1" customHeight="1" thickBot="1" x14ac:dyDescent="0.35">
      <c r="A109" s="202">
        <v>18</v>
      </c>
      <c r="B109" s="439"/>
      <c r="C109" s="204" t="s">
        <v>228</v>
      </c>
      <c r="D109" s="204" t="s">
        <v>78</v>
      </c>
      <c r="E109" s="447" t="s">
        <v>229</v>
      </c>
      <c r="F109" s="309"/>
      <c r="G109" s="207"/>
      <c r="H109" s="249"/>
      <c r="I109" s="209">
        <f t="shared" si="83"/>
        <v>0</v>
      </c>
      <c r="J109" s="207">
        <f t="shared" si="84"/>
        <v>0</v>
      </c>
      <c r="K109" s="208" t="e">
        <f t="shared" si="82"/>
        <v>#DIV/0!</v>
      </c>
      <c r="L109" s="234"/>
      <c r="M109" s="207"/>
      <c r="N109" s="207"/>
      <c r="O109" s="249"/>
      <c r="P109" s="207">
        <f t="shared" si="85"/>
        <v>0</v>
      </c>
      <c r="Q109" s="208" t="e">
        <f t="shared" si="76"/>
        <v>#DIV/0!</v>
      </c>
      <c r="R109" s="234">
        <f t="shared" si="86"/>
        <v>0</v>
      </c>
      <c r="S109" s="207">
        <f t="shared" si="87"/>
        <v>0</v>
      </c>
      <c r="T109" s="207">
        <f t="shared" si="88"/>
        <v>0</v>
      </c>
      <c r="U109" s="249">
        <f t="shared" si="89"/>
        <v>0</v>
      </c>
      <c r="V109" s="207">
        <f t="shared" si="90"/>
        <v>0</v>
      </c>
      <c r="W109" s="208" t="e">
        <f t="shared" si="91"/>
        <v>#DIV/0!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59"/>
      <c r="GF109" s="59"/>
      <c r="GG109" s="59"/>
      <c r="GH109" s="59"/>
      <c r="GI109" s="59"/>
      <c r="GJ109" s="59"/>
      <c r="GK109" s="59"/>
      <c r="GL109" s="59"/>
      <c r="GM109" s="59"/>
      <c r="GN109" s="59"/>
    </row>
    <row r="110" spans="1:196" s="31" customFormat="1" ht="36.6" hidden="1" customHeight="1" thickBot="1" x14ac:dyDescent="0.35">
      <c r="A110" s="202">
        <v>19</v>
      </c>
      <c r="B110" s="438"/>
      <c r="C110" s="204" t="s">
        <v>248</v>
      </c>
      <c r="D110" s="204" t="s">
        <v>80</v>
      </c>
      <c r="E110" s="373" t="s">
        <v>249</v>
      </c>
      <c r="F110" s="312"/>
      <c r="G110" s="218"/>
      <c r="H110" s="313"/>
      <c r="I110" s="441">
        <f t="shared" si="83"/>
        <v>0</v>
      </c>
      <c r="J110" s="442">
        <f t="shared" si="84"/>
        <v>0</v>
      </c>
      <c r="K110" s="440" t="e">
        <f t="shared" si="82"/>
        <v>#DIV/0!</v>
      </c>
      <c r="L110" s="234"/>
      <c r="M110" s="207"/>
      <c r="N110" s="207"/>
      <c r="O110" s="313"/>
      <c r="P110" s="207">
        <f t="shared" si="85"/>
        <v>0</v>
      </c>
      <c r="Q110" s="208" t="e">
        <f t="shared" si="76"/>
        <v>#DIV/0!</v>
      </c>
      <c r="R110" s="234">
        <f t="shared" si="86"/>
        <v>0</v>
      </c>
      <c r="S110" s="248">
        <f t="shared" si="87"/>
        <v>0</v>
      </c>
      <c r="T110" s="207">
        <f t="shared" si="88"/>
        <v>0</v>
      </c>
      <c r="U110" s="249">
        <f t="shared" si="89"/>
        <v>0</v>
      </c>
      <c r="V110" s="207">
        <f t="shared" si="90"/>
        <v>0</v>
      </c>
      <c r="W110" s="208" t="e">
        <f t="shared" si="91"/>
        <v>#DIV/0!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59"/>
      <c r="GF110" s="59"/>
      <c r="GG110" s="59"/>
      <c r="GH110" s="59"/>
      <c r="GI110" s="59"/>
      <c r="GJ110" s="59"/>
      <c r="GK110" s="59"/>
      <c r="GL110" s="59"/>
      <c r="GM110" s="59"/>
      <c r="GN110" s="59"/>
    </row>
    <row r="111" spans="1:196" s="31" customFormat="1" ht="36.6" hidden="1" customHeight="1" thickBot="1" x14ac:dyDescent="0.35">
      <c r="A111" s="202"/>
      <c r="B111" s="438"/>
      <c r="C111" s="204"/>
      <c r="D111" s="204"/>
      <c r="E111" s="373"/>
      <c r="F111" s="312"/>
      <c r="G111" s="218"/>
      <c r="H111" s="313"/>
      <c r="I111" s="441"/>
      <c r="J111" s="442"/>
      <c r="K111" s="440"/>
      <c r="L111" s="234"/>
      <c r="M111" s="207"/>
      <c r="N111" s="207"/>
      <c r="O111" s="313"/>
      <c r="P111" s="207"/>
      <c r="Q111" s="208" t="e">
        <f t="shared" si="76"/>
        <v>#DIV/0!</v>
      </c>
      <c r="R111" s="234"/>
      <c r="S111" s="248"/>
      <c r="T111" s="207"/>
      <c r="U111" s="249"/>
      <c r="V111" s="207"/>
      <c r="W111" s="208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59"/>
      <c r="GF111" s="59"/>
      <c r="GG111" s="59"/>
      <c r="GH111" s="59"/>
      <c r="GI111" s="59"/>
      <c r="GJ111" s="59"/>
      <c r="GK111" s="59"/>
      <c r="GL111" s="59"/>
      <c r="GM111" s="59"/>
      <c r="GN111" s="59"/>
    </row>
    <row r="112" spans="1:196" s="8" customFormat="1" ht="40.200000000000003" customHeight="1" thickBot="1" x14ac:dyDescent="0.35">
      <c r="A112" s="202"/>
      <c r="B112" s="439"/>
      <c r="C112" s="204" t="s">
        <v>228</v>
      </c>
      <c r="D112" s="204" t="s">
        <v>78</v>
      </c>
      <c r="E112" s="373" t="s">
        <v>229</v>
      </c>
      <c r="F112" s="312"/>
      <c r="G112" s="218"/>
      <c r="H112" s="313"/>
      <c r="I112" s="441">
        <f t="shared" si="83"/>
        <v>0</v>
      </c>
      <c r="J112" s="442">
        <f t="shared" si="84"/>
        <v>0</v>
      </c>
      <c r="K112" s="440"/>
      <c r="L112" s="234">
        <v>70.599999999999994</v>
      </c>
      <c r="M112" s="207">
        <v>412.4</v>
      </c>
      <c r="N112" s="207">
        <v>412.4</v>
      </c>
      <c r="O112" s="313">
        <v>412.4</v>
      </c>
      <c r="P112" s="207">
        <f t="shared" si="85"/>
        <v>0</v>
      </c>
      <c r="Q112" s="208">
        <f t="shared" si="76"/>
        <v>1</v>
      </c>
      <c r="R112" s="234">
        <f t="shared" si="86"/>
        <v>70.599999999999994</v>
      </c>
      <c r="S112" s="248">
        <f t="shared" si="87"/>
        <v>412.4</v>
      </c>
      <c r="T112" s="207">
        <f t="shared" si="88"/>
        <v>412.4</v>
      </c>
      <c r="U112" s="249">
        <f t="shared" si="89"/>
        <v>412.4</v>
      </c>
      <c r="V112" s="207">
        <f t="shared" si="90"/>
        <v>0</v>
      </c>
      <c r="W112" s="208">
        <f t="shared" si="91"/>
        <v>1</v>
      </c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</row>
    <row r="113" spans="1:196" s="8" customFormat="1" ht="31.8" customHeight="1" thickBot="1" x14ac:dyDescent="0.35">
      <c r="A113" s="202"/>
      <c r="B113" s="439"/>
      <c r="C113" s="204" t="s">
        <v>329</v>
      </c>
      <c r="D113" s="204" t="s">
        <v>78</v>
      </c>
      <c r="E113" s="373" t="s">
        <v>330</v>
      </c>
      <c r="F113" s="312"/>
      <c r="G113" s="218"/>
      <c r="H113" s="313"/>
      <c r="I113" s="441">
        <f t="shared" ref="I113" si="121">H113/$H$6</f>
        <v>0</v>
      </c>
      <c r="J113" s="442">
        <f t="shared" ref="J113" si="122">H113-G113</f>
        <v>0</v>
      </c>
      <c r="K113" s="440"/>
      <c r="L113" s="234">
        <v>264</v>
      </c>
      <c r="M113" s="207">
        <v>264</v>
      </c>
      <c r="N113" s="207">
        <v>264</v>
      </c>
      <c r="O113" s="313"/>
      <c r="P113" s="207">
        <f t="shared" ref="P113" si="123">O113-N113</f>
        <v>-264</v>
      </c>
      <c r="Q113" s="208">
        <f t="shared" si="76"/>
        <v>0</v>
      </c>
      <c r="R113" s="234">
        <f t="shared" ref="R113" si="124">SUM(F113,L113)</f>
        <v>264</v>
      </c>
      <c r="S113" s="248">
        <f t="shared" ref="S113" si="125">SUM(F113,M113)</f>
        <v>264</v>
      </c>
      <c r="T113" s="207">
        <f t="shared" ref="T113" si="126">SUM(G113,N113)</f>
        <v>264</v>
      </c>
      <c r="U113" s="249">
        <f t="shared" ref="U113" si="127">SUM(H113,O113)</f>
        <v>0</v>
      </c>
      <c r="V113" s="207">
        <f t="shared" ref="V113" si="128">U113-T113</f>
        <v>-264</v>
      </c>
      <c r="W113" s="208">
        <f t="shared" ref="W113" si="129">U113/T113</f>
        <v>0</v>
      </c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</row>
    <row r="114" spans="1:196" s="181" customFormat="1" ht="52.8" customHeight="1" thickBot="1" x14ac:dyDescent="0.4">
      <c r="A114" s="396"/>
      <c r="B114" s="426"/>
      <c r="C114" s="400"/>
      <c r="D114" s="400"/>
      <c r="E114" s="427" t="s">
        <v>331</v>
      </c>
      <c r="F114" s="325"/>
      <c r="G114" s="262"/>
      <c r="H114" s="252"/>
      <c r="I114" s="326">
        <f t="shared" ref="I114" si="130">H114/$H$6</f>
        <v>0</v>
      </c>
      <c r="J114" s="262">
        <f t="shared" ref="J114" si="131">H114-G114</f>
        <v>0</v>
      </c>
      <c r="K114" s="263"/>
      <c r="L114" s="267">
        <v>264</v>
      </c>
      <c r="M114" s="262">
        <v>264</v>
      </c>
      <c r="N114" s="262">
        <v>264</v>
      </c>
      <c r="O114" s="450"/>
      <c r="P114" s="262">
        <f t="shared" ref="P114" si="132">O114-N114</f>
        <v>-264</v>
      </c>
      <c r="Q114" s="266">
        <f t="shared" si="76"/>
        <v>0</v>
      </c>
      <c r="R114" s="267">
        <f t="shared" ref="R114" si="133">SUM(F114,L114)</f>
        <v>264</v>
      </c>
      <c r="S114" s="262">
        <f t="shared" ref="S114" si="134">SUM(F114,M114)</f>
        <v>264</v>
      </c>
      <c r="T114" s="262">
        <f t="shared" ref="T114" si="135">SUM(G114,N114)</f>
        <v>264</v>
      </c>
      <c r="U114" s="252">
        <f t="shared" ref="U114" si="136">SUM(H114,O114)</f>
        <v>0</v>
      </c>
      <c r="V114" s="262">
        <f t="shared" ref="V114" si="137">U114-T114</f>
        <v>-264</v>
      </c>
      <c r="W114" s="266">
        <f t="shared" ref="W114" si="138">U114/T114</f>
        <v>0</v>
      </c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</row>
    <row r="115" spans="1:196" s="8" customFormat="1" ht="52.2" customHeight="1" thickBot="1" x14ac:dyDescent="0.35">
      <c r="A115" s="202"/>
      <c r="B115" s="438"/>
      <c r="C115" s="204" t="s">
        <v>175</v>
      </c>
      <c r="D115" s="204" t="s">
        <v>80</v>
      </c>
      <c r="E115" s="373" t="s">
        <v>176</v>
      </c>
      <c r="F115" s="312">
        <v>1000</v>
      </c>
      <c r="G115" s="218">
        <v>1000</v>
      </c>
      <c r="H115" s="313">
        <v>808.6</v>
      </c>
      <c r="I115" s="441">
        <f t="shared" si="83"/>
        <v>1.853221892495712E-3</v>
      </c>
      <c r="J115" s="442">
        <f t="shared" si="84"/>
        <v>-191.39999999999998</v>
      </c>
      <c r="K115" s="440">
        <f t="shared" ref="K115:K116" si="139">H115/G115</f>
        <v>0.80859999999999999</v>
      </c>
      <c r="L115" s="234">
        <v>49.3</v>
      </c>
      <c r="M115" s="207">
        <v>49.3</v>
      </c>
      <c r="N115" s="207">
        <v>49.3</v>
      </c>
      <c r="O115" s="313"/>
      <c r="P115" s="207">
        <f t="shared" si="85"/>
        <v>-49.3</v>
      </c>
      <c r="Q115" s="208">
        <f t="shared" si="76"/>
        <v>0</v>
      </c>
      <c r="R115" s="234">
        <f t="shared" si="86"/>
        <v>1049.3</v>
      </c>
      <c r="S115" s="248">
        <f t="shared" si="87"/>
        <v>1049.3</v>
      </c>
      <c r="T115" s="207">
        <f t="shared" si="88"/>
        <v>1049.3</v>
      </c>
      <c r="U115" s="249">
        <f t="shared" si="89"/>
        <v>808.6</v>
      </c>
      <c r="V115" s="207">
        <f t="shared" si="90"/>
        <v>-240.69999999999993</v>
      </c>
      <c r="W115" s="208">
        <f t="shared" si="91"/>
        <v>0.77060897741351386</v>
      </c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</row>
    <row r="116" spans="1:196" s="8" customFormat="1" ht="38.4" customHeight="1" thickBot="1" x14ac:dyDescent="0.35">
      <c r="A116" s="202"/>
      <c r="B116" s="438"/>
      <c r="C116" s="204" t="s">
        <v>275</v>
      </c>
      <c r="D116" s="204" t="s">
        <v>276</v>
      </c>
      <c r="E116" s="373" t="s">
        <v>277</v>
      </c>
      <c r="F116" s="312">
        <v>3502.7</v>
      </c>
      <c r="G116" s="218">
        <v>3502.7</v>
      </c>
      <c r="H116" s="313">
        <v>1403</v>
      </c>
      <c r="I116" s="441">
        <f t="shared" si="83"/>
        <v>3.2155210427547414E-3</v>
      </c>
      <c r="J116" s="442">
        <f t="shared" si="84"/>
        <v>-2099.6999999999998</v>
      </c>
      <c r="K116" s="440">
        <f t="shared" si="139"/>
        <v>0.40054814857110232</v>
      </c>
      <c r="L116" s="234">
        <v>250</v>
      </c>
      <c r="M116" s="207">
        <v>250</v>
      </c>
      <c r="N116" s="207">
        <v>250</v>
      </c>
      <c r="O116" s="313">
        <v>244.7</v>
      </c>
      <c r="P116" s="207">
        <f t="shared" si="85"/>
        <v>-5.3000000000000114</v>
      </c>
      <c r="Q116" s="208">
        <f t="shared" si="76"/>
        <v>0.9788</v>
      </c>
      <c r="R116" s="234">
        <f t="shared" si="86"/>
        <v>3752.7</v>
      </c>
      <c r="S116" s="248">
        <f t="shared" si="87"/>
        <v>3752.7</v>
      </c>
      <c r="T116" s="207">
        <f t="shared" si="88"/>
        <v>3752.7</v>
      </c>
      <c r="U116" s="249">
        <f t="shared" si="89"/>
        <v>1647.7</v>
      </c>
      <c r="V116" s="207">
        <f t="shared" si="90"/>
        <v>-2105</v>
      </c>
      <c r="W116" s="208">
        <f t="shared" si="91"/>
        <v>0.4390705358808325</v>
      </c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</row>
    <row r="117" spans="1:196" s="8" customFormat="1" ht="35.25" hidden="1" customHeight="1" thickBot="1" x14ac:dyDescent="0.35">
      <c r="A117" s="202">
        <v>21</v>
      </c>
      <c r="B117" s="438">
        <v>180404</v>
      </c>
      <c r="C117" s="204" t="s">
        <v>149</v>
      </c>
      <c r="D117" s="204" t="s">
        <v>81</v>
      </c>
      <c r="E117" s="373" t="s">
        <v>84</v>
      </c>
      <c r="F117" s="312"/>
      <c r="G117" s="218"/>
      <c r="H117" s="313"/>
      <c r="I117" s="448">
        <f t="shared" si="83"/>
        <v>0</v>
      </c>
      <c r="J117" s="442">
        <f t="shared" si="84"/>
        <v>0</v>
      </c>
      <c r="K117" s="440"/>
      <c r="L117" s="234"/>
      <c r="M117" s="248"/>
      <c r="N117" s="248"/>
      <c r="O117" s="313"/>
      <c r="P117" s="207" t="s">
        <v>259</v>
      </c>
      <c r="Q117" s="208"/>
      <c r="R117" s="234">
        <f t="shared" si="86"/>
        <v>0</v>
      </c>
      <c r="S117" s="248">
        <f t="shared" si="87"/>
        <v>0</v>
      </c>
      <c r="T117" s="207">
        <f t="shared" si="88"/>
        <v>0</v>
      </c>
      <c r="U117" s="249">
        <f t="shared" si="89"/>
        <v>0</v>
      </c>
      <c r="V117" s="207">
        <f t="shared" si="90"/>
        <v>0</v>
      </c>
      <c r="W117" s="208" t="e">
        <f t="shared" si="91"/>
        <v>#DIV/0!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</row>
    <row r="118" spans="1:196" s="8" customFormat="1" ht="23.25" hidden="1" customHeight="1" thickBot="1" x14ac:dyDescent="0.35">
      <c r="A118" s="202">
        <v>22</v>
      </c>
      <c r="B118" s="438">
        <v>180404</v>
      </c>
      <c r="C118" s="204" t="s">
        <v>167</v>
      </c>
      <c r="D118" s="204" t="s">
        <v>82</v>
      </c>
      <c r="E118" s="373" t="s">
        <v>83</v>
      </c>
      <c r="F118" s="312"/>
      <c r="G118" s="218"/>
      <c r="H118" s="313"/>
      <c r="I118" s="449">
        <f t="shared" si="83"/>
        <v>0</v>
      </c>
      <c r="J118" s="442">
        <f t="shared" si="84"/>
        <v>0</v>
      </c>
      <c r="K118" s="440"/>
      <c r="L118" s="234"/>
      <c r="M118" s="207"/>
      <c r="N118" s="207"/>
      <c r="O118" s="313"/>
      <c r="P118" s="207">
        <f t="shared" si="85"/>
        <v>0</v>
      </c>
      <c r="Q118" s="208" t="e">
        <f t="shared" ref="Q118:Q143" si="140">O118/N118</f>
        <v>#DIV/0!</v>
      </c>
      <c r="R118" s="234">
        <f t="shared" si="86"/>
        <v>0</v>
      </c>
      <c r="S118" s="248">
        <f t="shared" si="87"/>
        <v>0</v>
      </c>
      <c r="T118" s="207">
        <f t="shared" si="88"/>
        <v>0</v>
      </c>
      <c r="U118" s="249">
        <f t="shared" si="89"/>
        <v>0</v>
      </c>
      <c r="V118" s="207">
        <f t="shared" si="90"/>
        <v>0</v>
      </c>
      <c r="W118" s="208" t="e">
        <f t="shared" si="91"/>
        <v>#DIV/0!</v>
      </c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</row>
    <row r="119" spans="1:196" s="76" customFormat="1" ht="34.5" hidden="1" customHeight="1" x14ac:dyDescent="0.3">
      <c r="A119" s="202">
        <v>22</v>
      </c>
      <c r="B119" s="439"/>
      <c r="C119" s="204" t="s">
        <v>235</v>
      </c>
      <c r="D119" s="204" t="s">
        <v>78</v>
      </c>
      <c r="E119" s="373" t="s">
        <v>242</v>
      </c>
      <c r="F119" s="312"/>
      <c r="G119" s="218"/>
      <c r="H119" s="313"/>
      <c r="I119" s="206">
        <f t="shared" si="83"/>
        <v>0</v>
      </c>
      <c r="J119" s="207">
        <f t="shared" si="84"/>
        <v>0</v>
      </c>
      <c r="K119" s="440"/>
      <c r="L119" s="234"/>
      <c r="M119" s="207"/>
      <c r="N119" s="207"/>
      <c r="O119" s="313"/>
      <c r="P119" s="207">
        <f t="shared" si="85"/>
        <v>0</v>
      </c>
      <c r="Q119" s="208" t="e">
        <f t="shared" si="140"/>
        <v>#DIV/0!</v>
      </c>
      <c r="R119" s="234">
        <f t="shared" si="86"/>
        <v>0</v>
      </c>
      <c r="S119" s="207">
        <f t="shared" si="87"/>
        <v>0</v>
      </c>
      <c r="T119" s="207">
        <f t="shared" si="88"/>
        <v>0</v>
      </c>
      <c r="U119" s="249">
        <f t="shared" si="89"/>
        <v>0</v>
      </c>
      <c r="V119" s="207">
        <f t="shared" si="90"/>
        <v>0</v>
      </c>
      <c r="W119" s="208" t="e">
        <f t="shared" si="91"/>
        <v>#DIV/0!</v>
      </c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</row>
    <row r="120" spans="1:196" s="76" customFormat="1" ht="54.6" hidden="1" customHeight="1" x14ac:dyDescent="0.3">
      <c r="A120" s="202">
        <v>24</v>
      </c>
      <c r="B120" s="439"/>
      <c r="C120" s="204" t="s">
        <v>169</v>
      </c>
      <c r="D120" s="204" t="s">
        <v>86</v>
      </c>
      <c r="E120" s="373" t="s">
        <v>170</v>
      </c>
      <c r="F120" s="312"/>
      <c r="G120" s="218"/>
      <c r="H120" s="313"/>
      <c r="I120" s="209">
        <f t="shared" si="83"/>
        <v>0</v>
      </c>
      <c r="J120" s="207">
        <f t="shared" si="84"/>
        <v>0</v>
      </c>
      <c r="K120" s="440"/>
      <c r="L120" s="234"/>
      <c r="M120" s="207"/>
      <c r="N120" s="207"/>
      <c r="O120" s="313"/>
      <c r="P120" s="207">
        <f t="shared" si="85"/>
        <v>0</v>
      </c>
      <c r="Q120" s="208" t="e">
        <f t="shared" si="140"/>
        <v>#DIV/0!</v>
      </c>
      <c r="R120" s="234">
        <f t="shared" si="86"/>
        <v>0</v>
      </c>
      <c r="S120" s="207">
        <f t="shared" si="87"/>
        <v>0</v>
      </c>
      <c r="T120" s="207">
        <f t="shared" si="88"/>
        <v>0</v>
      </c>
      <c r="U120" s="249">
        <f t="shared" si="89"/>
        <v>0</v>
      </c>
      <c r="V120" s="207">
        <f t="shared" si="90"/>
        <v>0</v>
      </c>
      <c r="W120" s="208" t="e">
        <f t="shared" si="91"/>
        <v>#DIV/0!</v>
      </c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</row>
    <row r="121" spans="1:196" s="30" customFormat="1" ht="118.95" hidden="1" customHeight="1" x14ac:dyDescent="0.35">
      <c r="A121" s="224"/>
      <c r="B121" s="222"/>
      <c r="C121" s="223"/>
      <c r="D121" s="222"/>
      <c r="E121" s="430" t="s">
        <v>226</v>
      </c>
      <c r="F121" s="343"/>
      <c r="G121" s="226"/>
      <c r="H121" s="290"/>
      <c r="I121" s="212">
        <f t="shared" si="83"/>
        <v>0</v>
      </c>
      <c r="J121" s="225">
        <f t="shared" si="84"/>
        <v>0</v>
      </c>
      <c r="K121" s="440"/>
      <c r="L121" s="235"/>
      <c r="M121" s="225"/>
      <c r="N121" s="225"/>
      <c r="O121" s="252"/>
      <c r="P121" s="225">
        <f t="shared" si="85"/>
        <v>0</v>
      </c>
      <c r="Q121" s="213" t="e">
        <f t="shared" si="140"/>
        <v>#DIV/0!</v>
      </c>
      <c r="R121" s="235">
        <f t="shared" si="86"/>
        <v>0</v>
      </c>
      <c r="S121" s="225">
        <f t="shared" si="87"/>
        <v>0</v>
      </c>
      <c r="T121" s="225">
        <f t="shared" si="88"/>
        <v>0</v>
      </c>
      <c r="U121" s="252">
        <f t="shared" si="89"/>
        <v>0</v>
      </c>
      <c r="V121" s="225">
        <f t="shared" si="90"/>
        <v>0</v>
      </c>
      <c r="W121" s="208" t="e">
        <f t="shared" si="91"/>
        <v>#DIV/0!</v>
      </c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</row>
    <row r="122" spans="1:196" s="30" customFormat="1" ht="120" hidden="1" customHeight="1" x14ac:dyDescent="0.35">
      <c r="A122" s="224"/>
      <c r="B122" s="222"/>
      <c r="C122" s="223"/>
      <c r="D122" s="222"/>
      <c r="E122" s="430" t="s">
        <v>227</v>
      </c>
      <c r="F122" s="343"/>
      <c r="G122" s="226"/>
      <c r="H122" s="290"/>
      <c r="I122" s="212">
        <f t="shared" si="83"/>
        <v>0</v>
      </c>
      <c r="J122" s="225">
        <f t="shared" si="84"/>
        <v>0</v>
      </c>
      <c r="K122" s="440"/>
      <c r="L122" s="235"/>
      <c r="M122" s="225"/>
      <c r="N122" s="225"/>
      <c r="O122" s="252"/>
      <c r="P122" s="225">
        <f t="shared" si="85"/>
        <v>0</v>
      </c>
      <c r="Q122" s="213" t="e">
        <f t="shared" si="140"/>
        <v>#DIV/0!</v>
      </c>
      <c r="R122" s="235">
        <f t="shared" si="86"/>
        <v>0</v>
      </c>
      <c r="S122" s="225">
        <f t="shared" si="87"/>
        <v>0</v>
      </c>
      <c r="T122" s="225">
        <f t="shared" si="88"/>
        <v>0</v>
      </c>
      <c r="U122" s="252">
        <f t="shared" si="89"/>
        <v>0</v>
      </c>
      <c r="V122" s="207">
        <f t="shared" si="90"/>
        <v>0</v>
      </c>
      <c r="W122" s="208" t="e">
        <f t="shared" si="91"/>
        <v>#DIV/0!</v>
      </c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</row>
    <row r="123" spans="1:196" s="76" customFormat="1" ht="37.200000000000003" hidden="1" customHeight="1" x14ac:dyDescent="0.3">
      <c r="A123" s="202">
        <v>25</v>
      </c>
      <c r="B123" s="439"/>
      <c r="C123" s="204" t="s">
        <v>206</v>
      </c>
      <c r="D123" s="204" t="s">
        <v>85</v>
      </c>
      <c r="E123" s="373" t="s">
        <v>207</v>
      </c>
      <c r="F123" s="312"/>
      <c r="G123" s="218"/>
      <c r="H123" s="313"/>
      <c r="I123" s="206">
        <f t="shared" si="83"/>
        <v>0</v>
      </c>
      <c r="J123" s="207">
        <f t="shared" si="84"/>
        <v>0</v>
      </c>
      <c r="K123" s="440"/>
      <c r="L123" s="234"/>
      <c r="M123" s="207"/>
      <c r="N123" s="207"/>
      <c r="O123" s="313"/>
      <c r="P123" s="207">
        <f t="shared" si="85"/>
        <v>0</v>
      </c>
      <c r="Q123" s="208" t="e">
        <f t="shared" si="140"/>
        <v>#DIV/0!</v>
      </c>
      <c r="R123" s="234">
        <f t="shared" si="86"/>
        <v>0</v>
      </c>
      <c r="S123" s="207">
        <f t="shared" si="87"/>
        <v>0</v>
      </c>
      <c r="T123" s="207">
        <f t="shared" si="88"/>
        <v>0</v>
      </c>
      <c r="U123" s="249">
        <f t="shared" si="89"/>
        <v>0</v>
      </c>
      <c r="V123" s="207">
        <f t="shared" si="90"/>
        <v>0</v>
      </c>
      <c r="W123" s="208" t="e">
        <f t="shared" si="91"/>
        <v>#DIV/0!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</row>
    <row r="124" spans="1:196" s="76" customFormat="1" ht="40.950000000000003" hidden="1" customHeight="1" x14ac:dyDescent="0.3">
      <c r="A124" s="202">
        <v>23</v>
      </c>
      <c r="B124" s="439"/>
      <c r="C124" s="204" t="s">
        <v>241</v>
      </c>
      <c r="D124" s="204" t="s">
        <v>78</v>
      </c>
      <c r="E124" s="373" t="s">
        <v>168</v>
      </c>
      <c r="F124" s="312"/>
      <c r="G124" s="218"/>
      <c r="H124" s="313"/>
      <c r="I124" s="206">
        <f>H124/$H$6</f>
        <v>0</v>
      </c>
      <c r="J124" s="207">
        <f t="shared" si="84"/>
        <v>0</v>
      </c>
      <c r="K124" s="440"/>
      <c r="L124" s="234"/>
      <c r="M124" s="207"/>
      <c r="N124" s="207"/>
      <c r="O124" s="313"/>
      <c r="P124" s="207">
        <f>O124-N124</f>
        <v>0</v>
      </c>
      <c r="Q124" s="208"/>
      <c r="R124" s="234">
        <f t="shared" si="86"/>
        <v>0</v>
      </c>
      <c r="S124" s="207">
        <f t="shared" si="87"/>
        <v>0</v>
      </c>
      <c r="T124" s="207">
        <f t="shared" si="88"/>
        <v>0</v>
      </c>
      <c r="U124" s="249">
        <f t="shared" si="89"/>
        <v>0</v>
      </c>
      <c r="V124" s="207">
        <f>U124-T124</f>
        <v>0</v>
      </c>
      <c r="W124" s="208" t="e">
        <f t="shared" si="91"/>
        <v>#DIV/0!</v>
      </c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</row>
    <row r="125" spans="1:196" s="3" customFormat="1" ht="48.75" hidden="1" customHeight="1" x14ac:dyDescent="0.3">
      <c r="A125" s="202">
        <v>24</v>
      </c>
      <c r="B125" s="438"/>
      <c r="C125" s="204" t="s">
        <v>169</v>
      </c>
      <c r="D125" s="204" t="s">
        <v>86</v>
      </c>
      <c r="E125" s="373" t="s">
        <v>170</v>
      </c>
      <c r="F125" s="312"/>
      <c r="G125" s="218"/>
      <c r="H125" s="313"/>
      <c r="I125" s="441">
        <f>H125/$H$6</f>
        <v>0</v>
      </c>
      <c r="J125" s="442">
        <f t="shared" si="84"/>
        <v>0</v>
      </c>
      <c r="K125" s="440"/>
      <c r="L125" s="234"/>
      <c r="M125" s="207"/>
      <c r="N125" s="207"/>
      <c r="O125" s="313"/>
      <c r="P125" s="207">
        <f>O125-N125</f>
        <v>0</v>
      </c>
      <c r="Q125" s="208" t="e">
        <f t="shared" si="140"/>
        <v>#DIV/0!</v>
      </c>
      <c r="R125" s="234">
        <f t="shared" si="86"/>
        <v>0</v>
      </c>
      <c r="S125" s="248">
        <f t="shared" si="87"/>
        <v>0</v>
      </c>
      <c r="T125" s="207">
        <f t="shared" si="88"/>
        <v>0</v>
      </c>
      <c r="U125" s="249">
        <f t="shared" si="89"/>
        <v>0</v>
      </c>
      <c r="V125" s="207">
        <f>U125-T125</f>
        <v>0</v>
      </c>
      <c r="W125" s="208" t="e">
        <f t="shared" si="91"/>
        <v>#DIV/0!</v>
      </c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</row>
    <row r="126" spans="1:196" s="31" customFormat="1" ht="100.95" hidden="1" customHeight="1" thickBot="1" x14ac:dyDescent="0.4">
      <c r="A126" s="369"/>
      <c r="B126" s="420"/>
      <c r="C126" s="371"/>
      <c r="D126" s="371"/>
      <c r="E126" s="374" t="s">
        <v>268</v>
      </c>
      <c r="F126" s="322"/>
      <c r="G126" s="251"/>
      <c r="H126" s="252"/>
      <c r="I126" s="308">
        <f t="shared" ref="I126:I130" si="141">H126/$H$6</f>
        <v>0</v>
      </c>
      <c r="J126" s="251">
        <f t="shared" si="84"/>
        <v>0</v>
      </c>
      <c r="K126" s="440"/>
      <c r="L126" s="250"/>
      <c r="M126" s="251"/>
      <c r="N126" s="251"/>
      <c r="O126" s="252"/>
      <c r="P126" s="251">
        <f t="shared" ref="P126:P130" si="142">O126-N126</f>
        <v>0</v>
      </c>
      <c r="Q126" s="253"/>
      <c r="R126" s="250">
        <f t="shared" si="86"/>
        <v>0</v>
      </c>
      <c r="S126" s="251">
        <f t="shared" si="87"/>
        <v>0</v>
      </c>
      <c r="T126" s="251">
        <f t="shared" si="88"/>
        <v>0</v>
      </c>
      <c r="U126" s="252">
        <f t="shared" si="89"/>
        <v>0</v>
      </c>
      <c r="V126" s="251">
        <f t="shared" ref="V126:V130" si="143">U126-T126</f>
        <v>0</v>
      </c>
      <c r="W126" s="208" t="e">
        <f t="shared" si="91"/>
        <v>#DIV/0!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</row>
    <row r="127" spans="1:196" s="31" customFormat="1" ht="102.6" hidden="1" customHeight="1" thickBot="1" x14ac:dyDescent="0.4">
      <c r="A127" s="369"/>
      <c r="B127" s="420"/>
      <c r="C127" s="371"/>
      <c r="D127" s="371"/>
      <c r="E127" s="374" t="s">
        <v>269</v>
      </c>
      <c r="F127" s="322"/>
      <c r="G127" s="251"/>
      <c r="H127" s="252"/>
      <c r="I127" s="307">
        <f t="shared" si="141"/>
        <v>0</v>
      </c>
      <c r="J127" s="251">
        <f t="shared" si="84"/>
        <v>0</v>
      </c>
      <c r="K127" s="440"/>
      <c r="L127" s="250"/>
      <c r="M127" s="251"/>
      <c r="N127" s="251"/>
      <c r="O127" s="252"/>
      <c r="P127" s="251">
        <f t="shared" si="142"/>
        <v>0</v>
      </c>
      <c r="Q127" s="253"/>
      <c r="R127" s="250">
        <f t="shared" si="86"/>
        <v>0</v>
      </c>
      <c r="S127" s="251">
        <f t="shared" si="87"/>
        <v>0</v>
      </c>
      <c r="T127" s="251">
        <f t="shared" si="88"/>
        <v>0</v>
      </c>
      <c r="U127" s="252">
        <f t="shared" si="89"/>
        <v>0</v>
      </c>
      <c r="V127" s="251">
        <f t="shared" si="143"/>
        <v>0</v>
      </c>
      <c r="W127" s="208" t="e">
        <f t="shared" si="91"/>
        <v>#DIV/0!</v>
      </c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</row>
    <row r="128" spans="1:196" s="3" customFormat="1" ht="37.200000000000003" hidden="1" customHeight="1" x14ac:dyDescent="0.3">
      <c r="A128" s="202">
        <v>25</v>
      </c>
      <c r="B128" s="438"/>
      <c r="C128" s="204" t="s">
        <v>206</v>
      </c>
      <c r="D128" s="204" t="s">
        <v>85</v>
      </c>
      <c r="E128" s="373" t="s">
        <v>207</v>
      </c>
      <c r="F128" s="312"/>
      <c r="G128" s="218"/>
      <c r="H128" s="313"/>
      <c r="I128" s="449">
        <f t="shared" si="141"/>
        <v>0</v>
      </c>
      <c r="J128" s="442">
        <f t="shared" si="84"/>
        <v>0</v>
      </c>
      <c r="K128" s="440"/>
      <c r="L128" s="234"/>
      <c r="M128" s="207"/>
      <c r="N128" s="207"/>
      <c r="O128" s="313"/>
      <c r="P128" s="207">
        <f t="shared" si="142"/>
        <v>0</v>
      </c>
      <c r="Q128" s="208"/>
      <c r="R128" s="234">
        <f t="shared" si="86"/>
        <v>0</v>
      </c>
      <c r="S128" s="248">
        <f t="shared" si="87"/>
        <v>0</v>
      </c>
      <c r="T128" s="207">
        <f t="shared" si="88"/>
        <v>0</v>
      </c>
      <c r="U128" s="249">
        <f t="shared" si="89"/>
        <v>0</v>
      </c>
      <c r="V128" s="207">
        <f t="shared" si="143"/>
        <v>0</v>
      </c>
      <c r="W128" s="208" t="e">
        <f t="shared" si="91"/>
        <v>#DIV/0!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</row>
    <row r="129" spans="1:196" s="8" customFormat="1" ht="40.950000000000003" customHeight="1" thickBot="1" x14ac:dyDescent="0.35">
      <c r="A129" s="202"/>
      <c r="B129" s="438"/>
      <c r="C129" s="204" t="s">
        <v>299</v>
      </c>
      <c r="D129" s="204" t="s">
        <v>78</v>
      </c>
      <c r="E129" s="373" t="s">
        <v>300</v>
      </c>
      <c r="F129" s="312">
        <v>12</v>
      </c>
      <c r="G129" s="218">
        <v>12</v>
      </c>
      <c r="H129" s="313">
        <v>12</v>
      </c>
      <c r="I129" s="449">
        <f t="shared" si="141"/>
        <v>2.7502674635108267E-5</v>
      </c>
      <c r="J129" s="442">
        <f t="shared" ref="J129:J130" si="144">H129-G129</f>
        <v>0</v>
      </c>
      <c r="K129" s="440">
        <f t="shared" ref="K129:K130" si="145">H129/G129</f>
        <v>1</v>
      </c>
      <c r="L129" s="234"/>
      <c r="M129" s="207"/>
      <c r="N129" s="207"/>
      <c r="O129" s="313"/>
      <c r="P129" s="207">
        <f t="shared" si="142"/>
        <v>0</v>
      </c>
      <c r="Q129" s="208"/>
      <c r="R129" s="234">
        <f t="shared" si="86"/>
        <v>12</v>
      </c>
      <c r="S129" s="248">
        <f t="shared" si="87"/>
        <v>12</v>
      </c>
      <c r="T129" s="207">
        <f t="shared" si="88"/>
        <v>12</v>
      </c>
      <c r="U129" s="249">
        <f t="shared" si="89"/>
        <v>12</v>
      </c>
      <c r="V129" s="207">
        <f t="shared" si="143"/>
        <v>0</v>
      </c>
      <c r="W129" s="208">
        <f t="shared" si="91"/>
        <v>1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</row>
    <row r="130" spans="1:196" s="8" customFormat="1" ht="24" customHeight="1" thickBot="1" x14ac:dyDescent="0.35">
      <c r="A130" s="197">
        <v>11</v>
      </c>
      <c r="B130" s="401" t="s">
        <v>30</v>
      </c>
      <c r="C130" s="401" t="s">
        <v>340</v>
      </c>
      <c r="D130" s="401"/>
      <c r="E130" s="417" t="s">
        <v>344</v>
      </c>
      <c r="F130" s="311">
        <f>SUM(F131:F133)</f>
        <v>1942</v>
      </c>
      <c r="G130" s="199">
        <f t="shared" ref="G130:H130" si="146">SUM(G131:G133)</f>
        <v>438.90000000000003</v>
      </c>
      <c r="H130" s="244">
        <f t="shared" si="146"/>
        <v>15.6</v>
      </c>
      <c r="I130" s="454">
        <f t="shared" si="141"/>
        <v>3.5753477025640744E-5</v>
      </c>
      <c r="J130" s="199">
        <f t="shared" si="144"/>
        <v>-423.3</v>
      </c>
      <c r="K130" s="282">
        <f t="shared" si="145"/>
        <v>3.5543403964456592E-2</v>
      </c>
      <c r="L130" s="233">
        <f>SUM(L131:L133)</f>
        <v>688.1</v>
      </c>
      <c r="M130" s="199">
        <f t="shared" ref="M130:O130" si="147">SUM(M131:M133)</f>
        <v>688.1</v>
      </c>
      <c r="N130" s="199">
        <f t="shared" si="147"/>
        <v>600.4</v>
      </c>
      <c r="O130" s="244">
        <f t="shared" si="147"/>
        <v>373.3</v>
      </c>
      <c r="P130" s="199">
        <f t="shared" si="142"/>
        <v>-227.09999999999997</v>
      </c>
      <c r="Q130" s="201">
        <f t="shared" ref="Q130" si="148">O130/N130</f>
        <v>0.62175216522318455</v>
      </c>
      <c r="R130" s="233">
        <f>SUM(R131:R133)</f>
        <v>2630.1</v>
      </c>
      <c r="S130" s="247">
        <f t="shared" ref="S130" si="149">SUM(S131:S133)</f>
        <v>2630.1</v>
      </c>
      <c r="T130" s="199">
        <f t="shared" ref="T130" si="150">SUM(T131:T133)</f>
        <v>1039.3</v>
      </c>
      <c r="U130" s="244">
        <f t="shared" ref="U130" si="151">SUM(U131:U133)</f>
        <v>388.90000000000003</v>
      </c>
      <c r="V130" s="199">
        <f t="shared" si="143"/>
        <v>-650.39999999999986</v>
      </c>
      <c r="W130" s="201">
        <f t="shared" si="91"/>
        <v>0.37419416915231413</v>
      </c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</row>
    <row r="131" spans="1:196" s="3" customFormat="1" ht="37.200000000000003" customHeight="1" x14ac:dyDescent="0.3">
      <c r="A131" s="202"/>
      <c r="B131" s="438"/>
      <c r="C131" s="204" t="s">
        <v>213</v>
      </c>
      <c r="D131" s="204" t="s">
        <v>89</v>
      </c>
      <c r="E131" s="373" t="s">
        <v>214</v>
      </c>
      <c r="F131" s="312"/>
      <c r="G131" s="218"/>
      <c r="H131" s="313"/>
      <c r="I131" s="449">
        <f t="shared" si="83"/>
        <v>0</v>
      </c>
      <c r="J131" s="442">
        <f t="shared" si="84"/>
        <v>0</v>
      </c>
      <c r="K131" s="440"/>
      <c r="L131" s="234">
        <v>688.1</v>
      </c>
      <c r="M131" s="207">
        <v>688.1</v>
      </c>
      <c r="N131" s="207">
        <v>600.4</v>
      </c>
      <c r="O131" s="313">
        <v>373.3</v>
      </c>
      <c r="P131" s="207">
        <f t="shared" si="85"/>
        <v>-227.09999999999997</v>
      </c>
      <c r="Q131" s="208">
        <f t="shared" ref="Q131" si="152">O131/N131</f>
        <v>0.62175216522318455</v>
      </c>
      <c r="R131" s="234">
        <f t="shared" si="86"/>
        <v>688.1</v>
      </c>
      <c r="S131" s="248">
        <f t="shared" si="87"/>
        <v>688.1</v>
      </c>
      <c r="T131" s="207">
        <f t="shared" si="88"/>
        <v>600.4</v>
      </c>
      <c r="U131" s="249">
        <f t="shared" si="89"/>
        <v>373.3</v>
      </c>
      <c r="V131" s="207">
        <f t="shared" si="90"/>
        <v>-227.09999999999997</v>
      </c>
      <c r="W131" s="208">
        <f t="shared" si="91"/>
        <v>0.62175216522318455</v>
      </c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</row>
    <row r="132" spans="1:196" s="3" customFormat="1" ht="24.75" customHeight="1" x14ac:dyDescent="0.3">
      <c r="A132" s="202"/>
      <c r="B132" s="438"/>
      <c r="C132" s="204" t="s">
        <v>90</v>
      </c>
      <c r="D132" s="204" t="s">
        <v>51</v>
      </c>
      <c r="E132" s="373" t="s">
        <v>171</v>
      </c>
      <c r="F132" s="317">
        <v>18.7</v>
      </c>
      <c r="G132" s="218">
        <v>15.6</v>
      </c>
      <c r="H132" s="313">
        <v>15.6</v>
      </c>
      <c r="I132" s="449">
        <f t="shared" si="83"/>
        <v>3.5753477025640744E-5</v>
      </c>
      <c r="J132" s="442">
        <f t="shared" si="84"/>
        <v>0</v>
      </c>
      <c r="K132" s="440">
        <f t="shared" ref="K132" si="153">H132/G132</f>
        <v>1</v>
      </c>
      <c r="L132" s="234"/>
      <c r="M132" s="207"/>
      <c r="N132" s="207"/>
      <c r="O132" s="313"/>
      <c r="P132" s="207">
        <f t="shared" si="85"/>
        <v>0</v>
      </c>
      <c r="Q132" s="208"/>
      <c r="R132" s="234">
        <f t="shared" si="86"/>
        <v>18.7</v>
      </c>
      <c r="S132" s="248">
        <f t="shared" si="87"/>
        <v>18.7</v>
      </c>
      <c r="T132" s="207">
        <f t="shared" si="88"/>
        <v>15.6</v>
      </c>
      <c r="U132" s="249">
        <f t="shared" si="89"/>
        <v>15.6</v>
      </c>
      <c r="V132" s="207">
        <f t="shared" si="90"/>
        <v>0</v>
      </c>
      <c r="W132" s="208">
        <f t="shared" si="91"/>
        <v>1</v>
      </c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</row>
    <row r="133" spans="1:196" ht="24.75" customHeight="1" x14ac:dyDescent="0.3">
      <c r="A133" s="202"/>
      <c r="B133" s="366" t="s">
        <v>19</v>
      </c>
      <c r="C133" s="204" t="s">
        <v>287</v>
      </c>
      <c r="D133" s="367" t="s">
        <v>87</v>
      </c>
      <c r="E133" s="399" t="s">
        <v>288</v>
      </c>
      <c r="F133" s="302">
        <v>1923.3</v>
      </c>
      <c r="G133" s="205">
        <v>423.3</v>
      </c>
      <c r="H133" s="283"/>
      <c r="I133" s="441">
        <f t="shared" si="83"/>
        <v>0</v>
      </c>
      <c r="J133" s="442">
        <f t="shared" si="84"/>
        <v>-423.3</v>
      </c>
      <c r="K133" s="440">
        <f t="shared" si="82"/>
        <v>0</v>
      </c>
      <c r="L133" s="234"/>
      <c r="M133" s="207"/>
      <c r="N133" s="207"/>
      <c r="O133" s="283"/>
      <c r="P133" s="207">
        <f t="shared" si="85"/>
        <v>0</v>
      </c>
      <c r="Q133" s="208"/>
      <c r="R133" s="234">
        <f t="shared" si="86"/>
        <v>1923.3</v>
      </c>
      <c r="S133" s="248">
        <f t="shared" si="87"/>
        <v>1923.3</v>
      </c>
      <c r="T133" s="207">
        <f t="shared" si="88"/>
        <v>423.3</v>
      </c>
      <c r="U133" s="249">
        <f t="shared" si="89"/>
        <v>0</v>
      </c>
      <c r="V133" s="207">
        <f t="shared" si="90"/>
        <v>-423.3</v>
      </c>
      <c r="W133" s="208">
        <f t="shared" si="91"/>
        <v>0</v>
      </c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</row>
    <row r="134" spans="1:196" s="3" customFormat="1" ht="23.25" customHeight="1" x14ac:dyDescent="0.3">
      <c r="A134" s="197">
        <v>12</v>
      </c>
      <c r="B134" s="401" t="s">
        <v>20</v>
      </c>
      <c r="C134" s="227" t="s">
        <v>88</v>
      </c>
      <c r="D134" s="431" t="s">
        <v>52</v>
      </c>
      <c r="E134" s="417" t="s">
        <v>215</v>
      </c>
      <c r="F134" s="344">
        <v>87438.8</v>
      </c>
      <c r="G134" s="228">
        <v>58292.800000000003</v>
      </c>
      <c r="H134" s="293">
        <v>58292.800000000003</v>
      </c>
      <c r="I134" s="338">
        <f t="shared" si="83"/>
        <v>0.1336006593307866</v>
      </c>
      <c r="J134" s="339">
        <f t="shared" si="84"/>
        <v>0</v>
      </c>
      <c r="K134" s="273">
        <f t="shared" si="82"/>
        <v>1</v>
      </c>
      <c r="L134" s="233"/>
      <c r="M134" s="199"/>
      <c r="N134" s="199"/>
      <c r="O134" s="293"/>
      <c r="P134" s="199">
        <f t="shared" si="85"/>
        <v>0</v>
      </c>
      <c r="Q134" s="201"/>
      <c r="R134" s="233">
        <f t="shared" si="86"/>
        <v>87438.8</v>
      </c>
      <c r="S134" s="247">
        <f t="shared" si="87"/>
        <v>87438.8</v>
      </c>
      <c r="T134" s="199">
        <f t="shared" si="88"/>
        <v>58292.800000000003</v>
      </c>
      <c r="U134" s="244">
        <f t="shared" si="89"/>
        <v>58292.800000000003</v>
      </c>
      <c r="V134" s="199">
        <f t="shared" si="90"/>
        <v>0</v>
      </c>
      <c r="W134" s="273">
        <f t="shared" si="91"/>
        <v>1</v>
      </c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</row>
    <row r="135" spans="1:196" s="3" customFormat="1" ht="23.25" customHeight="1" x14ac:dyDescent="0.3">
      <c r="A135" s="197">
        <v>13</v>
      </c>
      <c r="B135" s="401" t="s">
        <v>20</v>
      </c>
      <c r="C135" s="227" t="s">
        <v>172</v>
      </c>
      <c r="D135" s="431" t="s">
        <v>52</v>
      </c>
      <c r="E135" s="417" t="s">
        <v>173</v>
      </c>
      <c r="F135" s="344">
        <v>2200</v>
      </c>
      <c r="G135" s="228">
        <v>2200</v>
      </c>
      <c r="H135" s="293">
        <v>2200</v>
      </c>
      <c r="I135" s="338">
        <f t="shared" si="83"/>
        <v>5.0421570164365156E-3</v>
      </c>
      <c r="J135" s="339">
        <f t="shared" ref="J135:J137" si="154">H135-G135</f>
        <v>0</v>
      </c>
      <c r="K135" s="273">
        <f t="shared" si="82"/>
        <v>1</v>
      </c>
      <c r="L135" s="233">
        <v>4427</v>
      </c>
      <c r="M135" s="199">
        <v>4427</v>
      </c>
      <c r="N135" s="199">
        <v>4427</v>
      </c>
      <c r="O135" s="244">
        <v>4427</v>
      </c>
      <c r="P135" s="199">
        <f t="shared" si="85"/>
        <v>0</v>
      </c>
      <c r="Q135" s="201">
        <f t="shared" ref="Q135" si="155">O135/N135</f>
        <v>1</v>
      </c>
      <c r="R135" s="233">
        <f t="shared" si="86"/>
        <v>6627</v>
      </c>
      <c r="S135" s="247">
        <f t="shared" si="87"/>
        <v>6627</v>
      </c>
      <c r="T135" s="199">
        <f t="shared" si="88"/>
        <v>6627</v>
      </c>
      <c r="U135" s="244">
        <f t="shared" si="89"/>
        <v>6627</v>
      </c>
      <c r="V135" s="199">
        <f t="shared" si="90"/>
        <v>0</v>
      </c>
      <c r="W135" s="273">
        <f t="shared" si="91"/>
        <v>1</v>
      </c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</row>
    <row r="136" spans="1:196" s="147" customFormat="1" ht="93.75" customHeight="1" x14ac:dyDescent="0.35">
      <c r="A136" s="432"/>
      <c r="B136" s="433"/>
      <c r="C136" s="433"/>
      <c r="D136" s="433"/>
      <c r="E136" s="434" t="s">
        <v>291</v>
      </c>
      <c r="F136" s="345">
        <v>200</v>
      </c>
      <c r="G136" s="346">
        <v>200</v>
      </c>
      <c r="H136" s="285">
        <v>200</v>
      </c>
      <c r="I136" s="347">
        <f t="shared" si="83"/>
        <v>4.5837791058513777E-4</v>
      </c>
      <c r="J136" s="275">
        <f t="shared" si="154"/>
        <v>0</v>
      </c>
      <c r="K136" s="276">
        <f t="shared" si="82"/>
        <v>1</v>
      </c>
      <c r="L136" s="274"/>
      <c r="M136" s="275"/>
      <c r="N136" s="275"/>
      <c r="O136" s="285"/>
      <c r="P136" s="294">
        <f t="shared" si="85"/>
        <v>0</v>
      </c>
      <c r="Q136" s="276"/>
      <c r="R136" s="274">
        <f t="shared" si="86"/>
        <v>200</v>
      </c>
      <c r="S136" s="275">
        <f t="shared" si="87"/>
        <v>200</v>
      </c>
      <c r="T136" s="275">
        <f t="shared" si="88"/>
        <v>200</v>
      </c>
      <c r="U136" s="252">
        <f t="shared" si="89"/>
        <v>200</v>
      </c>
      <c r="V136" s="275">
        <f t="shared" si="90"/>
        <v>0</v>
      </c>
      <c r="W136" s="276">
        <f>U136/T136</f>
        <v>1</v>
      </c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6"/>
      <c r="DG136" s="146"/>
      <c r="DH136" s="146"/>
      <c r="DI136" s="146"/>
      <c r="DJ136" s="146"/>
      <c r="DK136" s="146"/>
      <c r="DL136" s="146"/>
      <c r="DM136" s="146"/>
      <c r="DN136" s="146"/>
      <c r="DO136" s="146"/>
      <c r="DP136" s="146"/>
      <c r="DQ136" s="146"/>
      <c r="DR136" s="146"/>
      <c r="DS136" s="146"/>
      <c r="DT136" s="146"/>
      <c r="DU136" s="146"/>
      <c r="DV136" s="146"/>
      <c r="DW136" s="146"/>
      <c r="DX136" s="146"/>
      <c r="DY136" s="146"/>
      <c r="DZ136" s="146"/>
      <c r="EA136" s="146"/>
      <c r="EB136" s="146"/>
      <c r="EC136" s="146"/>
      <c r="ED136" s="146"/>
      <c r="EE136" s="146"/>
      <c r="EF136" s="146"/>
      <c r="EG136" s="146"/>
      <c r="EH136" s="146"/>
      <c r="EI136" s="146"/>
      <c r="EJ136" s="146"/>
      <c r="EK136" s="146"/>
      <c r="EL136" s="146"/>
      <c r="EM136" s="146"/>
      <c r="EN136" s="146"/>
      <c r="EO136" s="146"/>
      <c r="EP136" s="146"/>
      <c r="EQ136" s="146"/>
      <c r="ER136" s="146"/>
      <c r="ES136" s="146"/>
      <c r="ET136" s="146"/>
      <c r="EU136" s="146"/>
      <c r="EV136" s="146"/>
      <c r="EW136" s="146"/>
      <c r="EX136" s="146"/>
      <c r="EY136" s="146"/>
      <c r="EZ136" s="146"/>
      <c r="FA136" s="146"/>
      <c r="FB136" s="146"/>
      <c r="FC136" s="146"/>
      <c r="FD136" s="146"/>
      <c r="FE136" s="146"/>
      <c r="FF136" s="146"/>
      <c r="FG136" s="146"/>
      <c r="FH136" s="146"/>
      <c r="FI136" s="146"/>
      <c r="FJ136" s="146"/>
      <c r="FK136" s="146"/>
      <c r="FL136" s="146"/>
      <c r="FM136" s="146"/>
      <c r="FN136" s="146"/>
      <c r="FO136" s="146"/>
      <c r="FP136" s="146"/>
      <c r="FQ136" s="146"/>
      <c r="FR136" s="146"/>
      <c r="FS136" s="146"/>
      <c r="FT136" s="146"/>
      <c r="FU136" s="146"/>
      <c r="FV136" s="146"/>
      <c r="FW136" s="146"/>
      <c r="FX136" s="146"/>
      <c r="FY136" s="146"/>
      <c r="FZ136" s="146"/>
      <c r="GA136" s="146"/>
      <c r="GB136" s="146"/>
      <c r="GC136" s="146"/>
      <c r="GD136" s="146"/>
      <c r="GE136" s="146"/>
      <c r="GF136" s="146"/>
      <c r="GG136" s="146"/>
      <c r="GH136" s="146"/>
      <c r="GI136" s="146"/>
      <c r="GJ136" s="146"/>
      <c r="GK136" s="146"/>
      <c r="GL136" s="146"/>
      <c r="GM136" s="146"/>
      <c r="GN136" s="146"/>
    </row>
    <row r="137" spans="1:196" s="147" customFormat="1" ht="36.75" customHeight="1" x14ac:dyDescent="0.35">
      <c r="A137" s="432"/>
      <c r="B137" s="433"/>
      <c r="C137" s="433"/>
      <c r="D137" s="433"/>
      <c r="E137" s="434" t="s">
        <v>295</v>
      </c>
      <c r="F137" s="345"/>
      <c r="G137" s="346"/>
      <c r="H137" s="285"/>
      <c r="I137" s="348">
        <f t="shared" si="83"/>
        <v>0</v>
      </c>
      <c r="J137" s="275">
        <f t="shared" si="154"/>
        <v>0</v>
      </c>
      <c r="K137" s="276"/>
      <c r="L137" s="274">
        <v>4427</v>
      </c>
      <c r="M137" s="275">
        <v>4427</v>
      </c>
      <c r="N137" s="275">
        <v>4427</v>
      </c>
      <c r="O137" s="285">
        <v>4427</v>
      </c>
      <c r="P137" s="275">
        <f>O137-N137</f>
        <v>0</v>
      </c>
      <c r="Q137" s="276">
        <f t="shared" ref="Q137" si="156">O137/N137</f>
        <v>1</v>
      </c>
      <c r="R137" s="274">
        <f t="shared" si="86"/>
        <v>4427</v>
      </c>
      <c r="S137" s="275">
        <f t="shared" si="87"/>
        <v>4427</v>
      </c>
      <c r="T137" s="275">
        <f t="shared" si="88"/>
        <v>4427</v>
      </c>
      <c r="U137" s="252">
        <f t="shared" si="89"/>
        <v>4427</v>
      </c>
      <c r="V137" s="275">
        <f>U137-T137</f>
        <v>0</v>
      </c>
      <c r="W137" s="276">
        <f>U137/T137</f>
        <v>1</v>
      </c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  <c r="DE137" s="146"/>
      <c r="DF137" s="146"/>
      <c r="DG137" s="146"/>
      <c r="DH137" s="146"/>
      <c r="DI137" s="146"/>
      <c r="DJ137" s="146"/>
      <c r="DK137" s="146"/>
      <c r="DL137" s="146"/>
      <c r="DM137" s="146"/>
      <c r="DN137" s="146"/>
      <c r="DO137" s="146"/>
      <c r="DP137" s="146"/>
      <c r="DQ137" s="146"/>
      <c r="DR137" s="146"/>
      <c r="DS137" s="146"/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6"/>
      <c r="FF137" s="146"/>
      <c r="FG137" s="146"/>
      <c r="FH137" s="146"/>
      <c r="FI137" s="146"/>
      <c r="FJ137" s="146"/>
      <c r="FK137" s="146"/>
      <c r="FL137" s="146"/>
      <c r="FM137" s="146"/>
      <c r="FN137" s="146"/>
      <c r="FO137" s="146"/>
      <c r="FP137" s="146"/>
      <c r="FQ137" s="146"/>
      <c r="FR137" s="146"/>
      <c r="FS137" s="146"/>
      <c r="FT137" s="146"/>
      <c r="FU137" s="146"/>
      <c r="FV137" s="146"/>
      <c r="FW137" s="146"/>
      <c r="FX137" s="146"/>
      <c r="FY137" s="146"/>
      <c r="FZ137" s="146"/>
      <c r="GA137" s="146"/>
      <c r="GB137" s="146"/>
      <c r="GC137" s="146"/>
      <c r="GD137" s="146"/>
      <c r="GE137" s="146"/>
      <c r="GF137" s="146"/>
      <c r="GG137" s="146"/>
      <c r="GH137" s="146"/>
      <c r="GI137" s="146"/>
      <c r="GJ137" s="146"/>
      <c r="GK137" s="146"/>
      <c r="GL137" s="146"/>
      <c r="GM137" s="146"/>
      <c r="GN137" s="146"/>
    </row>
    <row r="138" spans="1:196" s="147" customFormat="1" ht="36.75" customHeight="1" x14ac:dyDescent="0.35">
      <c r="A138" s="432"/>
      <c r="B138" s="433"/>
      <c r="C138" s="433"/>
      <c r="D138" s="433"/>
      <c r="E138" s="434" t="s">
        <v>341</v>
      </c>
      <c r="F138" s="345">
        <v>2000</v>
      </c>
      <c r="G138" s="346">
        <v>2000</v>
      </c>
      <c r="H138" s="285">
        <v>2000</v>
      </c>
      <c r="I138" s="348">
        <f t="shared" ref="I138" si="157">H138/$H$6</f>
        <v>4.5837791058513776E-3</v>
      </c>
      <c r="J138" s="275">
        <f t="shared" ref="J138" si="158">H138-G138</f>
        <v>0</v>
      </c>
      <c r="K138" s="276">
        <f t="shared" si="82"/>
        <v>1</v>
      </c>
      <c r="L138" s="274"/>
      <c r="M138" s="275"/>
      <c r="N138" s="275"/>
      <c r="O138" s="285"/>
      <c r="P138" s="275">
        <f>O138-N138</f>
        <v>0</v>
      </c>
      <c r="Q138" s="276"/>
      <c r="R138" s="274">
        <f t="shared" ref="R138" si="159">SUM(F138,L138)</f>
        <v>2000</v>
      </c>
      <c r="S138" s="275">
        <f t="shared" ref="S138" si="160">SUM(F138,M138)</f>
        <v>2000</v>
      </c>
      <c r="T138" s="275">
        <f t="shared" ref="T138" si="161">SUM(G138,N138)</f>
        <v>2000</v>
      </c>
      <c r="U138" s="252">
        <f t="shared" ref="U138" si="162">SUM(H138,O138)</f>
        <v>2000</v>
      </c>
      <c r="V138" s="275">
        <f>U138-T138</f>
        <v>0</v>
      </c>
      <c r="W138" s="276">
        <f>U138/T138</f>
        <v>1</v>
      </c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6"/>
      <c r="DE138" s="146"/>
      <c r="DF138" s="146"/>
      <c r="DG138" s="146"/>
      <c r="DH138" s="146"/>
      <c r="DI138" s="146"/>
      <c r="DJ138" s="146"/>
      <c r="DK138" s="146"/>
      <c r="DL138" s="146"/>
      <c r="DM138" s="146"/>
      <c r="DN138" s="146"/>
      <c r="DO138" s="146"/>
      <c r="DP138" s="146"/>
      <c r="DQ138" s="146"/>
      <c r="DR138" s="146"/>
      <c r="DS138" s="146"/>
      <c r="DT138" s="146"/>
      <c r="DU138" s="146"/>
      <c r="DV138" s="146"/>
      <c r="DW138" s="146"/>
      <c r="DX138" s="146"/>
      <c r="DY138" s="146"/>
      <c r="DZ138" s="146"/>
      <c r="EA138" s="146"/>
      <c r="EB138" s="146"/>
      <c r="EC138" s="146"/>
      <c r="ED138" s="146"/>
      <c r="EE138" s="146"/>
      <c r="EF138" s="146"/>
      <c r="EG138" s="146"/>
      <c r="EH138" s="146"/>
      <c r="EI138" s="146"/>
      <c r="EJ138" s="146"/>
      <c r="EK138" s="146"/>
      <c r="EL138" s="146"/>
      <c r="EM138" s="146"/>
      <c r="EN138" s="146"/>
      <c r="EO138" s="146"/>
      <c r="EP138" s="146"/>
      <c r="EQ138" s="146"/>
      <c r="ER138" s="146"/>
      <c r="ES138" s="146"/>
      <c r="ET138" s="146"/>
      <c r="EU138" s="146"/>
      <c r="EV138" s="146"/>
      <c r="EW138" s="146"/>
      <c r="EX138" s="146"/>
      <c r="EY138" s="146"/>
      <c r="EZ138" s="146"/>
      <c r="FA138" s="146"/>
      <c r="FB138" s="146"/>
      <c r="FC138" s="146"/>
      <c r="FD138" s="146"/>
      <c r="FE138" s="146"/>
      <c r="FF138" s="146"/>
      <c r="FG138" s="146"/>
      <c r="FH138" s="146"/>
      <c r="FI138" s="146"/>
      <c r="FJ138" s="146"/>
      <c r="FK138" s="146"/>
      <c r="FL138" s="146"/>
      <c r="FM138" s="146"/>
      <c r="FN138" s="146"/>
      <c r="FO138" s="146"/>
      <c r="FP138" s="146"/>
      <c r="FQ138" s="146"/>
      <c r="FR138" s="146"/>
      <c r="FS138" s="146"/>
      <c r="FT138" s="146"/>
      <c r="FU138" s="146"/>
      <c r="FV138" s="146"/>
      <c r="FW138" s="146"/>
      <c r="FX138" s="146"/>
      <c r="FY138" s="146"/>
      <c r="FZ138" s="146"/>
      <c r="GA138" s="146"/>
      <c r="GB138" s="146"/>
      <c r="GC138" s="146"/>
      <c r="GD138" s="146"/>
      <c r="GE138" s="146"/>
      <c r="GF138" s="146"/>
      <c r="GG138" s="146"/>
      <c r="GH138" s="146"/>
      <c r="GI138" s="146"/>
      <c r="GJ138" s="146"/>
      <c r="GK138" s="146"/>
      <c r="GL138" s="146"/>
      <c r="GM138" s="146"/>
      <c r="GN138" s="146"/>
    </row>
    <row r="139" spans="1:196" s="11" customFormat="1" ht="54.6" customHeight="1" x14ac:dyDescent="0.3">
      <c r="A139" s="197">
        <v>14</v>
      </c>
      <c r="B139" s="198"/>
      <c r="C139" s="198" t="s">
        <v>296</v>
      </c>
      <c r="D139" s="198" t="s">
        <v>52</v>
      </c>
      <c r="E139" s="429" t="s">
        <v>303</v>
      </c>
      <c r="F139" s="344"/>
      <c r="G139" s="228"/>
      <c r="H139" s="349"/>
      <c r="I139" s="200">
        <f t="shared" si="83"/>
        <v>0</v>
      </c>
      <c r="J139" s="199">
        <f t="shared" si="84"/>
        <v>0</v>
      </c>
      <c r="K139" s="201"/>
      <c r="L139" s="233">
        <v>3000</v>
      </c>
      <c r="M139" s="199">
        <v>3000</v>
      </c>
      <c r="N139" s="199">
        <v>3000</v>
      </c>
      <c r="O139" s="293">
        <v>3000</v>
      </c>
      <c r="P139" s="199">
        <f>O139-N139</f>
        <v>0</v>
      </c>
      <c r="Q139" s="201">
        <f t="shared" si="140"/>
        <v>1</v>
      </c>
      <c r="R139" s="233">
        <f t="shared" si="86"/>
        <v>3000</v>
      </c>
      <c r="S139" s="199">
        <f t="shared" si="87"/>
        <v>3000</v>
      </c>
      <c r="T139" s="199">
        <f t="shared" si="88"/>
        <v>3000</v>
      </c>
      <c r="U139" s="277">
        <f t="shared" si="89"/>
        <v>3000</v>
      </c>
      <c r="V139" s="199">
        <f>U139-T139</f>
        <v>0</v>
      </c>
      <c r="W139" s="201">
        <f>U139/T139</f>
        <v>1</v>
      </c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</row>
    <row r="140" spans="1:196" s="184" customFormat="1" ht="46.95" customHeight="1" x14ac:dyDescent="0.35">
      <c r="A140" s="407"/>
      <c r="B140" s="408"/>
      <c r="C140" s="408"/>
      <c r="D140" s="408"/>
      <c r="E140" s="428" t="s">
        <v>297</v>
      </c>
      <c r="F140" s="350"/>
      <c r="G140" s="351"/>
      <c r="H140" s="285"/>
      <c r="I140" s="342">
        <f t="shared" si="83"/>
        <v>0</v>
      </c>
      <c r="J140" s="270">
        <f t="shared" si="84"/>
        <v>0</v>
      </c>
      <c r="K140" s="278"/>
      <c r="L140" s="269">
        <v>3000</v>
      </c>
      <c r="M140" s="270">
        <v>3000</v>
      </c>
      <c r="N140" s="270">
        <v>3000</v>
      </c>
      <c r="O140" s="285">
        <v>3000</v>
      </c>
      <c r="P140" s="270">
        <f>O140-N140</f>
        <v>0</v>
      </c>
      <c r="Q140" s="278">
        <f t="shared" si="140"/>
        <v>1</v>
      </c>
      <c r="R140" s="269">
        <f t="shared" si="86"/>
        <v>3000</v>
      </c>
      <c r="S140" s="270">
        <f t="shared" si="87"/>
        <v>3000</v>
      </c>
      <c r="T140" s="270">
        <f t="shared" si="88"/>
        <v>3000</v>
      </c>
      <c r="U140" s="252">
        <f t="shared" si="89"/>
        <v>3000</v>
      </c>
      <c r="V140" s="270">
        <f t="shared" si="90"/>
        <v>0</v>
      </c>
      <c r="W140" s="278">
        <f>U140/T140</f>
        <v>1</v>
      </c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  <c r="GN140" s="183"/>
    </row>
    <row r="141" spans="1:196" s="3" customFormat="1" ht="25.5" customHeight="1" x14ac:dyDescent="0.3">
      <c r="A141" s="499" t="s">
        <v>5</v>
      </c>
      <c r="B141" s="500"/>
      <c r="C141" s="500"/>
      <c r="D141" s="500"/>
      <c r="E141" s="501"/>
      <c r="F141" s="311">
        <f>SUM(F8,F26,F56,F68,F73,F79,F80,F81,F82,F96,F130,F134:F135,F139)</f>
        <v>714250.29999999993</v>
      </c>
      <c r="G141" s="199">
        <f t="shared" ref="G141:J141" si="163">SUM(G8,G26,G56,G68,G73,G79,G80,G81,G82,G96,G130,G134:G135,G139)</f>
        <v>483765.2</v>
      </c>
      <c r="H141" s="244">
        <f t="shared" si="163"/>
        <v>436321.19999999995</v>
      </c>
      <c r="I141" s="338">
        <v>1</v>
      </c>
      <c r="J141" s="199">
        <f t="shared" si="163"/>
        <v>-47444.000000000044</v>
      </c>
      <c r="K141" s="273">
        <f t="shared" si="82"/>
        <v>0.901927629354075</v>
      </c>
      <c r="L141" s="233">
        <f>SUM(L8,L26,L56,L68,L73,L79,L80,L81,L82,L96,L130,L134:L135,L139)</f>
        <v>72957.8</v>
      </c>
      <c r="M141" s="199">
        <f t="shared" ref="M141:P141" si="164">SUM(M8,M26,M56,M68,M73,M79,M80,M81,M82,M96,M130,M134:M135,M139)</f>
        <v>127327.20000000001</v>
      </c>
      <c r="N141" s="199">
        <f>SUM(N8,N26,N56,N68,N73,N79,N80,N81,N82,N96,N130,N134:N135,N139)</f>
        <v>105993.4</v>
      </c>
      <c r="O141" s="244">
        <f t="shared" si="164"/>
        <v>82593.899999999994</v>
      </c>
      <c r="P141" s="199">
        <f t="shared" si="164"/>
        <v>-23399.500000000007</v>
      </c>
      <c r="Q141" s="201">
        <f t="shared" si="140"/>
        <v>0.77923625433281696</v>
      </c>
      <c r="R141" s="233">
        <f>SUM(R8,R26,R56,R68,R73,R79,R80,R81,R82,R96,R130,R134:R135,R139)</f>
        <v>787208.1</v>
      </c>
      <c r="S141" s="199">
        <f t="shared" ref="S141:V141" si="165">SUM(S8,S26,S56,S68,S73,S79,S80,S81,S82,S96,S130,S134:S135,S139)</f>
        <v>841577.5</v>
      </c>
      <c r="T141" s="199">
        <f t="shared" si="165"/>
        <v>589758.60000000009</v>
      </c>
      <c r="U141" s="244">
        <f t="shared" si="165"/>
        <v>518915.10000000009</v>
      </c>
      <c r="V141" s="199">
        <f t="shared" si="165"/>
        <v>-70843.500000000015</v>
      </c>
      <c r="W141" s="273">
        <f t="shared" si="91"/>
        <v>0.87987712260575768</v>
      </c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</row>
    <row r="142" spans="1:196" s="12" customFormat="1" ht="85.2" customHeight="1" x14ac:dyDescent="0.35">
      <c r="A142" s="197">
        <v>15</v>
      </c>
      <c r="B142" s="422">
        <v>250909</v>
      </c>
      <c r="C142" s="422">
        <v>8822</v>
      </c>
      <c r="D142" s="422">
        <v>1060</v>
      </c>
      <c r="E142" s="435" t="s">
        <v>292</v>
      </c>
      <c r="F142" s="344"/>
      <c r="G142" s="228"/>
      <c r="H142" s="293"/>
      <c r="I142" s="352"/>
      <c r="J142" s="353"/>
      <c r="K142" s="273"/>
      <c r="L142" s="234"/>
      <c r="M142" s="248"/>
      <c r="N142" s="207"/>
      <c r="O142" s="283">
        <v>-53.3</v>
      </c>
      <c r="P142" s="207">
        <f>O142-N142</f>
        <v>-53.3</v>
      </c>
      <c r="Q142" s="201"/>
      <c r="R142" s="234">
        <f>SUM(F142,L142)</f>
        <v>0</v>
      </c>
      <c r="S142" s="248" t="s">
        <v>188</v>
      </c>
      <c r="T142" s="207">
        <f t="shared" ref="S142:U143" si="166">SUM(G142,N142)</f>
        <v>0</v>
      </c>
      <c r="U142" s="249">
        <f t="shared" si="166"/>
        <v>-53.3</v>
      </c>
      <c r="V142" s="207">
        <f>U142-T142</f>
        <v>-53.3</v>
      </c>
      <c r="W142" s="273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</row>
    <row r="143" spans="1:196" s="13" customFormat="1" ht="40.200000000000003" customHeight="1" thickBot="1" x14ac:dyDescent="0.35">
      <c r="A143" s="229"/>
      <c r="B143" s="436"/>
      <c r="C143" s="436"/>
      <c r="D143" s="436"/>
      <c r="E143" s="437" t="s">
        <v>33</v>
      </c>
      <c r="F143" s="354">
        <f>SUM(F141:F142)</f>
        <v>714250.29999999993</v>
      </c>
      <c r="G143" s="230">
        <f>SUM(G141:G142)</f>
        <v>483765.2</v>
      </c>
      <c r="H143" s="296">
        <f>SUM(H141:H142)</f>
        <v>436321.19999999995</v>
      </c>
      <c r="I143" s="355">
        <v>1</v>
      </c>
      <c r="J143" s="356">
        <f>H143-G143</f>
        <v>-47444.000000000058</v>
      </c>
      <c r="K143" s="281">
        <f t="shared" si="82"/>
        <v>0.901927629354075</v>
      </c>
      <c r="L143" s="236">
        <f>SUM(L141:L142)</f>
        <v>72957.8</v>
      </c>
      <c r="M143" s="295">
        <f>SUM(M141:M142)</f>
        <v>127327.20000000001</v>
      </c>
      <c r="N143" s="230">
        <f>SUM(N141:N142)</f>
        <v>105993.4</v>
      </c>
      <c r="O143" s="296">
        <f>SUM(O141:O142)</f>
        <v>82540.599999999991</v>
      </c>
      <c r="P143" s="230">
        <f>SUM(P141:P142)</f>
        <v>-23452.800000000007</v>
      </c>
      <c r="Q143" s="232">
        <f t="shared" si="140"/>
        <v>0.77873339283389342</v>
      </c>
      <c r="R143" s="237">
        <f>SUM(F143,L143)</f>
        <v>787208.1</v>
      </c>
      <c r="S143" s="279">
        <f t="shared" si="166"/>
        <v>841577.5</v>
      </c>
      <c r="T143" s="231">
        <f t="shared" si="166"/>
        <v>589758.6</v>
      </c>
      <c r="U143" s="280">
        <f t="shared" si="166"/>
        <v>518861.79999999993</v>
      </c>
      <c r="V143" s="231">
        <f>U143-T143</f>
        <v>-70896.800000000047</v>
      </c>
      <c r="W143" s="281">
        <f t="shared" si="91"/>
        <v>0.87978674664515266</v>
      </c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</row>
    <row r="144" spans="1:196" s="7" customFormat="1" ht="46.5" customHeight="1" x14ac:dyDescent="0.4">
      <c r="B144" s="74"/>
      <c r="C144" s="74"/>
      <c r="D144" s="74"/>
      <c r="E144" s="495" t="s">
        <v>342</v>
      </c>
      <c r="F144" s="495"/>
      <c r="G144" s="151"/>
      <c r="H144" s="26"/>
      <c r="I144" s="149"/>
      <c r="J144" s="149"/>
      <c r="K144" s="150"/>
      <c r="L144" s="66"/>
      <c r="M144" s="494" t="s">
        <v>343</v>
      </c>
      <c r="N144" s="68"/>
      <c r="O144" s="68"/>
      <c r="P144" s="68"/>
      <c r="Q144" s="66"/>
      <c r="R144" s="26"/>
      <c r="S144" s="26"/>
      <c r="T144" s="26"/>
      <c r="U144" s="66"/>
      <c r="V144" s="66"/>
      <c r="W144" s="66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</row>
    <row r="145" spans="1:196" ht="45" hidden="1" customHeight="1" x14ac:dyDescent="0.35">
      <c r="E145" s="20"/>
      <c r="F145" s="70"/>
      <c r="G145" s="70"/>
      <c r="H145" s="67"/>
      <c r="I145" s="69"/>
      <c r="J145" s="185">
        <f>SUM(H143-G143)</f>
        <v>-47444.000000000058</v>
      </c>
      <c r="K145" s="71"/>
      <c r="L145" s="66"/>
      <c r="M145" s="67"/>
      <c r="N145" s="66"/>
      <c r="O145" s="67"/>
      <c r="P145" s="185">
        <f>SUM(O143-N143)</f>
        <v>-23452.800000000003</v>
      </c>
      <c r="Q145" s="66"/>
      <c r="R145" s="66"/>
      <c r="S145" s="67"/>
      <c r="T145" s="66"/>
      <c r="U145" s="67"/>
      <c r="V145" s="185">
        <f>SUM(U143-T143)</f>
        <v>-70896.800000000047</v>
      </c>
      <c r="W145" s="69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</row>
    <row r="146" spans="1:196" hidden="1" x14ac:dyDescent="0.25"/>
    <row r="147" spans="1:196" ht="17.399999999999999" hidden="1" x14ac:dyDescent="0.3">
      <c r="J147" s="152"/>
    </row>
    <row r="148" spans="1:196" s="193" customFormat="1" ht="37.950000000000003" hidden="1" customHeight="1" x14ac:dyDescent="0.3">
      <c r="A148" s="187"/>
      <c r="B148" s="188"/>
      <c r="C148" s="188"/>
      <c r="D148" s="188"/>
      <c r="E148" s="189" t="s">
        <v>265</v>
      </c>
      <c r="F148" s="190">
        <f>SUM(F136:F138)</f>
        <v>2200</v>
      </c>
      <c r="G148" s="190">
        <f t="shared" ref="G148:U148" si="167">SUM(G136:G138)</f>
        <v>2200</v>
      </c>
      <c r="H148" s="190">
        <f t="shared" si="167"/>
        <v>2200</v>
      </c>
      <c r="I148" s="190">
        <f t="shared" si="167"/>
        <v>5.0421570164365156E-3</v>
      </c>
      <c r="J148" s="190">
        <f t="shared" si="167"/>
        <v>0</v>
      </c>
      <c r="K148" s="190">
        <f t="shared" si="167"/>
        <v>2</v>
      </c>
      <c r="L148" s="190">
        <f t="shared" si="167"/>
        <v>4427</v>
      </c>
      <c r="M148" s="190">
        <f t="shared" si="167"/>
        <v>4427</v>
      </c>
      <c r="N148" s="190">
        <f t="shared" si="167"/>
        <v>4427</v>
      </c>
      <c r="O148" s="190">
        <f t="shared" si="167"/>
        <v>4427</v>
      </c>
      <c r="P148" s="190">
        <f t="shared" si="167"/>
        <v>0</v>
      </c>
      <c r="Q148" s="190">
        <f t="shared" si="167"/>
        <v>1</v>
      </c>
      <c r="R148" s="190">
        <f t="shared" si="167"/>
        <v>6627</v>
      </c>
      <c r="S148" s="190">
        <f t="shared" si="167"/>
        <v>6627</v>
      </c>
      <c r="T148" s="190">
        <f t="shared" si="167"/>
        <v>6627</v>
      </c>
      <c r="U148" s="190">
        <f t="shared" si="167"/>
        <v>6627</v>
      </c>
      <c r="V148" s="191"/>
      <c r="W148" s="191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  <c r="EG148" s="192"/>
      <c r="EH148" s="192"/>
      <c r="EI148" s="192"/>
      <c r="EJ148" s="192"/>
      <c r="EK148" s="192"/>
      <c r="EL148" s="192"/>
      <c r="EM148" s="192"/>
      <c r="EN148" s="192"/>
      <c r="EO148" s="192"/>
      <c r="EP148" s="192"/>
      <c r="EQ148" s="192"/>
      <c r="ER148" s="192"/>
      <c r="ES148" s="192"/>
      <c r="ET148" s="192"/>
      <c r="EU148" s="192"/>
      <c r="EV148" s="192"/>
      <c r="EW148" s="192"/>
      <c r="EX148" s="192"/>
      <c r="EY148" s="192"/>
      <c r="EZ148" s="192"/>
      <c r="FA148" s="192"/>
      <c r="FB148" s="192"/>
      <c r="FC148" s="192"/>
      <c r="FD148" s="192"/>
      <c r="FE148" s="192"/>
      <c r="FF148" s="192"/>
      <c r="FG148" s="192"/>
      <c r="FH148" s="192"/>
      <c r="FI148" s="192"/>
      <c r="FJ148" s="192"/>
      <c r="FK148" s="192"/>
      <c r="FL148" s="192"/>
      <c r="FM148" s="192"/>
      <c r="FN148" s="192"/>
      <c r="FO148" s="192"/>
      <c r="FP148" s="192"/>
      <c r="FQ148" s="192"/>
      <c r="FR148" s="192"/>
      <c r="FS148" s="192"/>
      <c r="FT148" s="192"/>
      <c r="FU148" s="192"/>
      <c r="FV148" s="192"/>
      <c r="FW148" s="192"/>
      <c r="FX148" s="192"/>
      <c r="FY148" s="192"/>
      <c r="FZ148" s="192"/>
      <c r="GA148" s="192"/>
      <c r="GB148" s="192"/>
      <c r="GC148" s="192"/>
      <c r="GD148" s="192"/>
      <c r="GE148" s="191"/>
      <c r="GF148" s="191"/>
      <c r="GG148" s="191"/>
      <c r="GH148" s="191"/>
      <c r="GI148" s="191"/>
      <c r="GJ148" s="191"/>
      <c r="GK148" s="191"/>
      <c r="GL148" s="191"/>
      <c r="GM148" s="191"/>
      <c r="GN148" s="191"/>
    </row>
    <row r="149" spans="1:196" hidden="1" x14ac:dyDescent="0.25"/>
    <row r="150" spans="1:196" s="14" customFormat="1" ht="37.200000000000003" hidden="1" customHeight="1" x14ac:dyDescent="0.3">
      <c r="B150" s="155"/>
      <c r="C150" s="155"/>
      <c r="D150" s="156"/>
      <c r="E150" s="117" t="s">
        <v>313</v>
      </c>
      <c r="F150" s="130">
        <f>F39</f>
        <v>145174</v>
      </c>
      <c r="G150" s="130">
        <f>G39</f>
        <v>94769.7</v>
      </c>
      <c r="H150" s="163">
        <f>H39</f>
        <v>92782</v>
      </c>
      <c r="I150" s="130"/>
      <c r="J150" s="131"/>
      <c r="K150" s="132">
        <f t="shared" ref="K150:K151" si="168">H150/G150</f>
        <v>0.97902599670569812</v>
      </c>
      <c r="L150" s="134">
        <f>L39</f>
        <v>0</v>
      </c>
      <c r="M150" s="134">
        <f>M39</f>
        <v>0</v>
      </c>
      <c r="N150" s="134">
        <f>N39</f>
        <v>0</v>
      </c>
      <c r="O150" s="163">
        <f>O39</f>
        <v>0</v>
      </c>
      <c r="P150" s="134"/>
      <c r="Q150" s="135" t="e">
        <f t="shared" ref="Q150:Q151" si="169">O150/N150</f>
        <v>#DIV/0!</v>
      </c>
      <c r="R150" s="137">
        <f>R39</f>
        <v>145174</v>
      </c>
      <c r="S150" s="137">
        <f>S39</f>
        <v>145174</v>
      </c>
      <c r="T150" s="137">
        <f>T39</f>
        <v>94769.7</v>
      </c>
      <c r="U150" s="163">
        <f>U39</f>
        <v>92782</v>
      </c>
      <c r="V150" s="138">
        <f>U150-T150</f>
        <v>-1987.6999999999971</v>
      </c>
      <c r="W150" s="139">
        <f t="shared" ref="W150:W151" si="170">U150/T150</f>
        <v>0.97902599670569812</v>
      </c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</row>
    <row r="151" spans="1:196" s="14" customFormat="1" ht="45" hidden="1" customHeight="1" x14ac:dyDescent="0.3">
      <c r="B151" s="155"/>
      <c r="C151" s="155"/>
      <c r="D151" s="84"/>
      <c r="E151" s="157" t="s">
        <v>314</v>
      </c>
      <c r="F151" s="133">
        <f>F41</f>
        <v>386.6</v>
      </c>
      <c r="G151" s="133">
        <f>G41</f>
        <v>386.6</v>
      </c>
      <c r="H151" s="164">
        <f>H41</f>
        <v>0</v>
      </c>
      <c r="I151" s="133"/>
      <c r="J151" s="131"/>
      <c r="K151" s="132">
        <f t="shared" si="168"/>
        <v>0</v>
      </c>
      <c r="L151" s="136">
        <f>L41</f>
        <v>0</v>
      </c>
      <c r="M151" s="136">
        <f>M41</f>
        <v>0</v>
      </c>
      <c r="N151" s="136">
        <f>N41</f>
        <v>0</v>
      </c>
      <c r="O151" s="164">
        <f>O41</f>
        <v>0</v>
      </c>
      <c r="P151" s="134"/>
      <c r="Q151" s="135" t="e">
        <f t="shared" si="169"/>
        <v>#DIV/0!</v>
      </c>
      <c r="R151" s="140">
        <f>R41</f>
        <v>386.6</v>
      </c>
      <c r="S151" s="140">
        <f>S41</f>
        <v>386.6</v>
      </c>
      <c r="T151" s="140">
        <f>T41</f>
        <v>386.6</v>
      </c>
      <c r="U151" s="164">
        <f>U41</f>
        <v>0</v>
      </c>
      <c r="V151" s="141">
        <f t="shared" ref="V151" si="171">U151-T151</f>
        <v>-386.6</v>
      </c>
      <c r="W151" s="139">
        <f t="shared" si="170"/>
        <v>0</v>
      </c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</row>
    <row r="152" spans="1:196" s="14" customFormat="1" ht="50.25" hidden="1" customHeight="1" x14ac:dyDescent="0.3">
      <c r="B152" s="155"/>
      <c r="C152" s="155"/>
      <c r="D152" s="102"/>
      <c r="E152" s="158" t="s">
        <v>304</v>
      </c>
      <c r="F152" s="133">
        <f>F50</f>
        <v>1558.6</v>
      </c>
      <c r="G152" s="133">
        <f>G50</f>
        <v>960.7</v>
      </c>
      <c r="H152" s="164">
        <f>H50</f>
        <v>867.7</v>
      </c>
      <c r="I152" s="133"/>
      <c r="J152" s="131"/>
      <c r="K152" s="132">
        <f t="shared" ref="K152:K171" si="172">H152/G152</f>
        <v>0.90319558655147292</v>
      </c>
      <c r="L152" s="136">
        <f>L50</f>
        <v>0</v>
      </c>
      <c r="M152" s="136">
        <f>M50</f>
        <v>0</v>
      </c>
      <c r="N152" s="136">
        <f>N50</f>
        <v>0</v>
      </c>
      <c r="O152" s="164">
        <f>O50</f>
        <v>0</v>
      </c>
      <c r="P152" s="134"/>
      <c r="Q152" s="135" t="e">
        <f t="shared" ref="Q152:Q172" si="173">O152/N152</f>
        <v>#DIV/0!</v>
      </c>
      <c r="R152" s="140">
        <f>R50</f>
        <v>1558.6</v>
      </c>
      <c r="S152" s="140">
        <f>S50</f>
        <v>1558.6</v>
      </c>
      <c r="T152" s="140">
        <f>T50</f>
        <v>960.7</v>
      </c>
      <c r="U152" s="164">
        <f>U50</f>
        <v>867.7</v>
      </c>
      <c r="V152" s="141">
        <f t="shared" ref="V152:V172" si="174">U152-T152</f>
        <v>-93</v>
      </c>
      <c r="W152" s="139">
        <f t="shared" ref="W152:W172" si="175">U152/T152</f>
        <v>0.90319558655147292</v>
      </c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</row>
    <row r="153" spans="1:196" s="4" customFormat="1" ht="30.6" hidden="1" customHeight="1" x14ac:dyDescent="0.3">
      <c r="A153" s="14"/>
      <c r="B153" s="83"/>
      <c r="C153" s="83"/>
      <c r="D153" s="84"/>
      <c r="E153" s="159" t="s">
        <v>315</v>
      </c>
      <c r="F153" s="133">
        <f t="shared" ref="F153:H154" si="176">F54</f>
        <v>287.60000000000002</v>
      </c>
      <c r="G153" s="133">
        <f t="shared" si="176"/>
        <v>287.60000000000002</v>
      </c>
      <c r="H153" s="164">
        <f t="shared" si="176"/>
        <v>278.2</v>
      </c>
      <c r="I153" s="130"/>
      <c r="J153" s="131"/>
      <c r="K153" s="132">
        <f t="shared" si="172"/>
        <v>0.96731571627260071</v>
      </c>
      <c r="L153" s="134">
        <f t="shared" ref="L153:O154" si="177">L54</f>
        <v>0</v>
      </c>
      <c r="M153" s="134">
        <f t="shared" si="177"/>
        <v>0</v>
      </c>
      <c r="N153" s="134">
        <f t="shared" si="177"/>
        <v>0</v>
      </c>
      <c r="O153" s="163">
        <f t="shared" si="177"/>
        <v>0</v>
      </c>
      <c r="P153" s="134"/>
      <c r="Q153" s="135" t="e">
        <f t="shared" si="173"/>
        <v>#DIV/0!</v>
      </c>
      <c r="R153" s="137">
        <f t="shared" ref="R153:U154" si="178">R54</f>
        <v>287.60000000000002</v>
      </c>
      <c r="S153" s="137">
        <f t="shared" si="178"/>
        <v>287.60000000000002</v>
      </c>
      <c r="T153" s="137">
        <f t="shared" si="178"/>
        <v>287.60000000000002</v>
      </c>
      <c r="U153" s="163">
        <f t="shared" si="178"/>
        <v>278.2</v>
      </c>
      <c r="V153" s="138">
        <f t="shared" si="174"/>
        <v>-9.4000000000000341</v>
      </c>
      <c r="W153" s="139">
        <f t="shared" si="175"/>
        <v>0.96731571627260071</v>
      </c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</row>
    <row r="154" spans="1:196" s="4" customFormat="1" ht="70.95" hidden="1" customHeight="1" x14ac:dyDescent="0.3">
      <c r="A154" s="14"/>
      <c r="B154" s="83"/>
      <c r="C154" s="83"/>
      <c r="D154" s="84"/>
      <c r="E154" s="160" t="s">
        <v>316</v>
      </c>
      <c r="F154" s="130">
        <f t="shared" si="176"/>
        <v>500</v>
      </c>
      <c r="G154" s="130">
        <f t="shared" si="176"/>
        <v>180</v>
      </c>
      <c r="H154" s="163">
        <f t="shared" si="176"/>
        <v>170.5</v>
      </c>
      <c r="I154" s="130"/>
      <c r="J154" s="131"/>
      <c r="K154" s="130">
        <f t="shared" si="172"/>
        <v>0.94722222222222219</v>
      </c>
      <c r="L154" s="134">
        <f t="shared" si="177"/>
        <v>55.2</v>
      </c>
      <c r="M154" s="134">
        <f t="shared" si="177"/>
        <v>55.2</v>
      </c>
      <c r="N154" s="134">
        <f t="shared" si="177"/>
        <v>55.2</v>
      </c>
      <c r="O154" s="163">
        <f t="shared" si="177"/>
        <v>0</v>
      </c>
      <c r="P154" s="134"/>
      <c r="Q154" s="135">
        <f t="shared" si="173"/>
        <v>0</v>
      </c>
      <c r="R154" s="137">
        <f t="shared" si="178"/>
        <v>555.20000000000005</v>
      </c>
      <c r="S154" s="137">
        <f t="shared" si="178"/>
        <v>555.20000000000005</v>
      </c>
      <c r="T154" s="137">
        <f t="shared" si="178"/>
        <v>235.2</v>
      </c>
      <c r="U154" s="163">
        <f t="shared" si="178"/>
        <v>170.5</v>
      </c>
      <c r="V154" s="138">
        <f t="shared" si="174"/>
        <v>-64.699999999999989</v>
      </c>
      <c r="W154" s="139">
        <f t="shared" si="175"/>
        <v>0.7249149659863946</v>
      </c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</row>
    <row r="155" spans="1:196" s="4" customFormat="1" ht="59.4" hidden="1" customHeight="1" x14ac:dyDescent="0.3">
      <c r="A155" s="14"/>
      <c r="B155" s="83"/>
      <c r="C155" s="83"/>
      <c r="D155" s="84"/>
      <c r="E155" s="160" t="s">
        <v>332</v>
      </c>
      <c r="F155" s="130">
        <f>F53</f>
        <v>1422</v>
      </c>
      <c r="G155" s="130">
        <f t="shared" ref="G155:H155" si="179">G53</f>
        <v>1002</v>
      </c>
      <c r="H155" s="194">
        <f t="shared" si="179"/>
        <v>9.4</v>
      </c>
      <c r="I155" s="130"/>
      <c r="J155" s="131"/>
      <c r="K155" s="130"/>
      <c r="L155" s="134">
        <f>L53</f>
        <v>284.89999999999998</v>
      </c>
      <c r="M155" s="134">
        <f t="shared" ref="M155:O155" si="180">M53</f>
        <v>284.89999999999998</v>
      </c>
      <c r="N155" s="134">
        <f t="shared" si="180"/>
        <v>284.89999999999998</v>
      </c>
      <c r="O155" s="163">
        <f t="shared" si="180"/>
        <v>20.3</v>
      </c>
      <c r="P155" s="134"/>
      <c r="Q155" s="135"/>
      <c r="R155" s="137">
        <f>R53</f>
        <v>1706.9</v>
      </c>
      <c r="S155" s="137">
        <f t="shared" ref="S155:U155" si="181">S53</f>
        <v>1706.9</v>
      </c>
      <c r="T155" s="137">
        <f t="shared" si="181"/>
        <v>1286.9000000000001</v>
      </c>
      <c r="U155" s="163">
        <f t="shared" si="181"/>
        <v>29.700000000000003</v>
      </c>
      <c r="V155" s="138"/>
      <c r="W155" s="139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</row>
    <row r="156" spans="1:196" s="87" customFormat="1" ht="73.2" hidden="1" customHeight="1" x14ac:dyDescent="0.3">
      <c r="A156" s="11"/>
      <c r="B156" s="85"/>
      <c r="C156" s="85"/>
      <c r="D156" s="86"/>
      <c r="E156" s="161" t="s">
        <v>317</v>
      </c>
      <c r="F156" s="130">
        <f>F37</f>
        <v>2602.6</v>
      </c>
      <c r="G156" s="130">
        <f>G37</f>
        <v>1735.2</v>
      </c>
      <c r="H156" s="163">
        <f>H37</f>
        <v>1735.2</v>
      </c>
      <c r="I156" s="130"/>
      <c r="J156" s="131"/>
      <c r="K156" s="132">
        <f t="shared" si="172"/>
        <v>1</v>
      </c>
      <c r="L156" s="134">
        <f>L37</f>
        <v>0</v>
      </c>
      <c r="M156" s="134">
        <f>M37</f>
        <v>0</v>
      </c>
      <c r="N156" s="134">
        <f>N37</f>
        <v>0</v>
      </c>
      <c r="O156" s="163">
        <f>O37</f>
        <v>0</v>
      </c>
      <c r="P156" s="134"/>
      <c r="Q156" s="134" t="e">
        <f t="shared" si="173"/>
        <v>#DIV/0!</v>
      </c>
      <c r="R156" s="137">
        <f>R37</f>
        <v>2602.6</v>
      </c>
      <c r="S156" s="137">
        <f>S37</f>
        <v>2602.6</v>
      </c>
      <c r="T156" s="137">
        <f>T37</f>
        <v>1735.2</v>
      </c>
      <c r="U156" s="163">
        <f>U37</f>
        <v>1735.2</v>
      </c>
      <c r="V156" s="138">
        <f t="shared" si="174"/>
        <v>0</v>
      </c>
      <c r="W156" s="139">
        <f t="shared" si="175"/>
        <v>1</v>
      </c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</row>
    <row r="157" spans="1:196" s="4" customFormat="1" ht="31.5" hidden="1" customHeight="1" x14ac:dyDescent="0.3">
      <c r="A157" s="162"/>
      <c r="B157" s="83"/>
      <c r="C157" s="83"/>
      <c r="D157" s="103"/>
      <c r="E157" s="115" t="s">
        <v>236</v>
      </c>
      <c r="F157" s="130"/>
      <c r="G157" s="130"/>
      <c r="H157" s="163"/>
      <c r="I157" s="130"/>
      <c r="J157" s="131"/>
      <c r="K157" s="132" t="e">
        <f t="shared" si="172"/>
        <v>#DIV/0!</v>
      </c>
      <c r="L157" s="134"/>
      <c r="M157" s="134"/>
      <c r="N157" s="134"/>
      <c r="O157" s="163"/>
      <c r="P157" s="134"/>
      <c r="Q157" s="135" t="e">
        <f t="shared" si="173"/>
        <v>#DIV/0!</v>
      </c>
      <c r="R157" s="137"/>
      <c r="S157" s="137"/>
      <c r="T157" s="137"/>
      <c r="U157" s="163"/>
      <c r="V157" s="138">
        <f t="shared" si="174"/>
        <v>0</v>
      </c>
      <c r="W157" s="139" t="e">
        <f t="shared" si="175"/>
        <v>#DIV/0!</v>
      </c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</row>
    <row r="158" spans="1:196" s="4" customFormat="1" ht="73.2" hidden="1" customHeight="1" x14ac:dyDescent="0.3">
      <c r="A158" s="14"/>
      <c r="B158" s="83"/>
      <c r="C158" s="83"/>
      <c r="D158" s="104"/>
      <c r="E158" s="115" t="s">
        <v>310</v>
      </c>
      <c r="F158" s="130">
        <f>F62</f>
        <v>834.6</v>
      </c>
      <c r="G158" s="130">
        <f>G62</f>
        <v>834.6</v>
      </c>
      <c r="H158" s="163">
        <f>H62</f>
        <v>834</v>
      </c>
      <c r="I158" s="130"/>
      <c r="J158" s="131"/>
      <c r="K158" s="132">
        <f t="shared" si="172"/>
        <v>0.99928109273903665</v>
      </c>
      <c r="L158" s="134">
        <f>L62</f>
        <v>0</v>
      </c>
      <c r="M158" s="134">
        <f>M62</f>
        <v>0</v>
      </c>
      <c r="N158" s="134">
        <f>N62</f>
        <v>0</v>
      </c>
      <c r="O158" s="163">
        <f>O62</f>
        <v>0</v>
      </c>
      <c r="P158" s="134"/>
      <c r="Q158" s="135" t="e">
        <f t="shared" si="173"/>
        <v>#DIV/0!</v>
      </c>
      <c r="R158" s="137">
        <f>R62</f>
        <v>834.6</v>
      </c>
      <c r="S158" s="137">
        <f>S62</f>
        <v>834.6</v>
      </c>
      <c r="T158" s="137">
        <f>T62</f>
        <v>834.6</v>
      </c>
      <c r="U158" s="163">
        <f>U62</f>
        <v>834</v>
      </c>
      <c r="V158" s="138">
        <f t="shared" si="174"/>
        <v>-0.60000000000002274</v>
      </c>
      <c r="W158" s="139">
        <f t="shared" si="175"/>
        <v>0.99928109273903665</v>
      </c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</row>
    <row r="159" spans="1:196" s="4" customFormat="1" ht="37.950000000000003" hidden="1" customHeight="1" x14ac:dyDescent="0.3">
      <c r="A159" s="14"/>
      <c r="B159" s="83"/>
      <c r="C159" s="83"/>
      <c r="D159" s="105"/>
      <c r="E159" s="115" t="s">
        <v>199</v>
      </c>
      <c r="F159" s="130"/>
      <c r="G159" s="130"/>
      <c r="H159" s="163"/>
      <c r="I159" s="130"/>
      <c r="J159" s="131"/>
      <c r="K159" s="132" t="e">
        <f t="shared" si="172"/>
        <v>#DIV/0!</v>
      </c>
      <c r="L159" s="134"/>
      <c r="M159" s="134"/>
      <c r="N159" s="134"/>
      <c r="O159" s="163"/>
      <c r="P159" s="134"/>
      <c r="Q159" s="135" t="e">
        <f t="shared" si="173"/>
        <v>#DIV/0!</v>
      </c>
      <c r="R159" s="137"/>
      <c r="S159" s="137"/>
      <c r="T159" s="137"/>
      <c r="U159" s="163"/>
      <c r="V159" s="138">
        <f t="shared" si="174"/>
        <v>0</v>
      </c>
      <c r="W159" s="139" t="e">
        <f t="shared" si="175"/>
        <v>#DIV/0!</v>
      </c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</row>
    <row r="160" spans="1:196" s="4" customFormat="1" ht="60" hidden="1" customHeight="1" x14ac:dyDescent="0.3">
      <c r="A160" s="14"/>
      <c r="B160" s="83"/>
      <c r="C160" s="83"/>
      <c r="D160" s="106"/>
      <c r="E160" s="116" t="s">
        <v>263</v>
      </c>
      <c r="F160" s="130"/>
      <c r="G160" s="130"/>
      <c r="H160" s="163"/>
      <c r="I160" s="130"/>
      <c r="J160" s="131"/>
      <c r="K160" s="132" t="e">
        <f t="shared" si="172"/>
        <v>#DIV/0!</v>
      </c>
      <c r="L160" s="134"/>
      <c r="M160" s="134"/>
      <c r="N160" s="134"/>
      <c r="O160" s="163"/>
      <c r="P160" s="134"/>
      <c r="Q160" s="135" t="e">
        <f t="shared" si="173"/>
        <v>#DIV/0!</v>
      </c>
      <c r="R160" s="137"/>
      <c r="S160" s="137"/>
      <c r="T160" s="137"/>
      <c r="U160" s="163"/>
      <c r="V160" s="142">
        <f t="shared" si="174"/>
        <v>0</v>
      </c>
      <c r="W160" s="143" t="e">
        <f t="shared" si="175"/>
        <v>#DIV/0!</v>
      </c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</row>
    <row r="161" spans="1:196" s="87" customFormat="1" ht="48.75" hidden="1" customHeight="1" x14ac:dyDescent="0.3">
      <c r="A161" s="11"/>
      <c r="B161" s="85"/>
      <c r="C161" s="85"/>
      <c r="D161" s="86"/>
      <c r="E161" s="116" t="s">
        <v>264</v>
      </c>
      <c r="F161" s="130"/>
      <c r="G161" s="130"/>
      <c r="H161" s="163"/>
      <c r="I161" s="130"/>
      <c r="J161" s="130"/>
      <c r="K161" s="130" t="e">
        <f t="shared" si="172"/>
        <v>#DIV/0!</v>
      </c>
      <c r="L161" s="134"/>
      <c r="M161" s="134"/>
      <c r="N161" s="134"/>
      <c r="O161" s="163"/>
      <c r="P161" s="134"/>
      <c r="Q161" s="134" t="e">
        <f t="shared" si="173"/>
        <v>#DIV/0!</v>
      </c>
      <c r="R161" s="137"/>
      <c r="S161" s="137"/>
      <c r="T161" s="137"/>
      <c r="U161" s="163"/>
      <c r="V161" s="144">
        <f t="shared" si="174"/>
        <v>0</v>
      </c>
      <c r="W161" s="139" t="e">
        <f t="shared" si="175"/>
        <v>#DIV/0!</v>
      </c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</row>
    <row r="162" spans="1:196" s="4" customFormat="1" ht="61.2" hidden="1" customHeight="1" x14ac:dyDescent="0.3">
      <c r="A162" s="14"/>
      <c r="B162" s="83"/>
      <c r="C162" s="83"/>
      <c r="D162" s="107"/>
      <c r="E162" s="161" t="s">
        <v>318</v>
      </c>
      <c r="F162" s="130">
        <f>F107</f>
        <v>0</v>
      </c>
      <c r="G162" s="130">
        <f t="shared" ref="G162:H162" si="182">G107</f>
        <v>0</v>
      </c>
      <c r="H162" s="163">
        <f t="shared" si="182"/>
        <v>0</v>
      </c>
      <c r="I162" s="130"/>
      <c r="J162" s="131"/>
      <c r="K162" s="132" t="e">
        <f t="shared" si="172"/>
        <v>#DIV/0!</v>
      </c>
      <c r="L162" s="134">
        <f>L107</f>
        <v>1319</v>
      </c>
      <c r="M162" s="134">
        <f t="shared" ref="M162:O162" si="183">M107</f>
        <v>1319</v>
      </c>
      <c r="N162" s="134">
        <f t="shared" si="183"/>
        <v>1160</v>
      </c>
      <c r="O162" s="163">
        <f t="shared" si="183"/>
        <v>711.9</v>
      </c>
      <c r="P162" s="134"/>
      <c r="Q162" s="135">
        <f t="shared" si="173"/>
        <v>0.61370689655172417</v>
      </c>
      <c r="R162" s="137">
        <f>R107</f>
        <v>1319</v>
      </c>
      <c r="S162" s="137">
        <f t="shared" ref="S162:U162" si="184">S107</f>
        <v>1319</v>
      </c>
      <c r="T162" s="137">
        <f t="shared" si="184"/>
        <v>1160</v>
      </c>
      <c r="U162" s="163">
        <f t="shared" si="184"/>
        <v>711.9</v>
      </c>
      <c r="V162" s="138">
        <f t="shared" si="174"/>
        <v>-448.1</v>
      </c>
      <c r="W162" s="139">
        <f t="shared" si="175"/>
        <v>0.61370689655172417</v>
      </c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</row>
    <row r="163" spans="1:196" s="4" customFormat="1" ht="15.6" hidden="1" x14ac:dyDescent="0.3">
      <c r="A163" s="14"/>
      <c r="B163" s="83"/>
      <c r="C163" s="83"/>
      <c r="D163" s="108"/>
      <c r="E163" s="115" t="s">
        <v>196</v>
      </c>
      <c r="F163" s="130"/>
      <c r="G163" s="130"/>
      <c r="H163" s="163"/>
      <c r="I163" s="130"/>
      <c r="J163" s="131"/>
      <c r="K163" s="132" t="e">
        <f t="shared" si="172"/>
        <v>#DIV/0!</v>
      </c>
      <c r="L163" s="134"/>
      <c r="M163" s="134"/>
      <c r="N163" s="134"/>
      <c r="O163" s="163"/>
      <c r="P163" s="134"/>
      <c r="Q163" s="135" t="e">
        <f t="shared" si="173"/>
        <v>#DIV/0!</v>
      </c>
      <c r="R163" s="137"/>
      <c r="S163" s="137"/>
      <c r="T163" s="137"/>
      <c r="U163" s="163"/>
      <c r="V163" s="138">
        <f t="shared" si="174"/>
        <v>0</v>
      </c>
      <c r="W163" s="139" t="e">
        <f t="shared" si="175"/>
        <v>#DIV/0!</v>
      </c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</row>
    <row r="164" spans="1:196" s="87" customFormat="1" ht="15.6" hidden="1" x14ac:dyDescent="0.3">
      <c r="A164" s="11"/>
      <c r="B164" s="85"/>
      <c r="C164" s="85"/>
      <c r="D164" s="109"/>
      <c r="E164" s="116" t="s">
        <v>222</v>
      </c>
      <c r="F164" s="130"/>
      <c r="G164" s="130"/>
      <c r="H164" s="163"/>
      <c r="I164" s="130"/>
      <c r="J164" s="131"/>
      <c r="K164" s="132" t="e">
        <f t="shared" si="172"/>
        <v>#DIV/0!</v>
      </c>
      <c r="L164" s="134"/>
      <c r="M164" s="134"/>
      <c r="N164" s="134"/>
      <c r="O164" s="163"/>
      <c r="P164" s="134"/>
      <c r="Q164" s="135" t="e">
        <f t="shared" si="173"/>
        <v>#DIV/0!</v>
      </c>
      <c r="R164" s="137"/>
      <c r="S164" s="137"/>
      <c r="T164" s="137"/>
      <c r="U164" s="163"/>
      <c r="V164" s="138">
        <f t="shared" si="174"/>
        <v>0</v>
      </c>
      <c r="W164" s="139" t="e">
        <f t="shared" si="175"/>
        <v>#DIV/0!</v>
      </c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</row>
    <row r="165" spans="1:196" s="87" customFormat="1" ht="73.2" hidden="1" customHeight="1" x14ac:dyDescent="0.3">
      <c r="A165" s="11"/>
      <c r="B165" s="85"/>
      <c r="C165" s="85"/>
      <c r="D165" s="109"/>
      <c r="E165" s="116" t="s">
        <v>308</v>
      </c>
      <c r="F165" s="130">
        <f>F49</f>
        <v>42.6</v>
      </c>
      <c r="G165" s="130">
        <f>G49</f>
        <v>42.6</v>
      </c>
      <c r="H165" s="163">
        <f>H49</f>
        <v>0</v>
      </c>
      <c r="I165" s="130"/>
      <c r="J165" s="131"/>
      <c r="K165" s="132">
        <f t="shared" si="172"/>
        <v>0</v>
      </c>
      <c r="L165" s="134">
        <f>L49</f>
        <v>0</v>
      </c>
      <c r="M165" s="134">
        <f>M49</f>
        <v>0</v>
      </c>
      <c r="N165" s="134">
        <f>N49</f>
        <v>0</v>
      </c>
      <c r="O165" s="163">
        <f>O49</f>
        <v>0</v>
      </c>
      <c r="P165" s="134"/>
      <c r="Q165" s="135" t="e">
        <f t="shared" si="173"/>
        <v>#DIV/0!</v>
      </c>
      <c r="R165" s="137">
        <f>R49</f>
        <v>42.6</v>
      </c>
      <c r="S165" s="137">
        <f>S49</f>
        <v>42.6</v>
      </c>
      <c r="T165" s="137">
        <f>T49</f>
        <v>42.6</v>
      </c>
      <c r="U165" s="163">
        <f>U49</f>
        <v>0</v>
      </c>
      <c r="V165" s="138">
        <f t="shared" si="174"/>
        <v>-42.6</v>
      </c>
      <c r="W165" s="139">
        <f t="shared" si="175"/>
        <v>0</v>
      </c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</row>
    <row r="166" spans="1:196" s="4" customFormat="1" ht="99.6" hidden="1" customHeight="1" x14ac:dyDescent="0.3">
      <c r="A166" s="14"/>
      <c r="B166" s="83"/>
      <c r="C166" s="83"/>
      <c r="D166" s="110"/>
      <c r="E166" s="157" t="s">
        <v>319</v>
      </c>
      <c r="F166" s="130"/>
      <c r="G166" s="130"/>
      <c r="H166" s="163"/>
      <c r="I166" s="130"/>
      <c r="J166" s="130"/>
      <c r="K166" s="130" t="e">
        <f t="shared" si="172"/>
        <v>#DIV/0!</v>
      </c>
      <c r="L166" s="134"/>
      <c r="M166" s="134"/>
      <c r="N166" s="134"/>
      <c r="O166" s="163"/>
      <c r="P166" s="134"/>
      <c r="Q166" s="134" t="e">
        <f t="shared" si="173"/>
        <v>#DIV/0!</v>
      </c>
      <c r="R166" s="137"/>
      <c r="S166" s="137"/>
      <c r="T166" s="137"/>
      <c r="U166" s="163"/>
      <c r="V166" s="144">
        <f t="shared" si="174"/>
        <v>0</v>
      </c>
      <c r="W166" s="144" t="e">
        <f t="shared" si="175"/>
        <v>#DIV/0!</v>
      </c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</row>
    <row r="167" spans="1:196" s="87" customFormat="1" ht="15.6" hidden="1" x14ac:dyDescent="0.3">
      <c r="A167" s="11"/>
      <c r="B167" s="85"/>
      <c r="C167" s="85"/>
      <c r="D167" s="86"/>
      <c r="E167" s="116" t="s">
        <v>225</v>
      </c>
      <c r="F167" s="130"/>
      <c r="G167" s="130"/>
      <c r="H167" s="163"/>
      <c r="I167" s="130"/>
      <c r="J167" s="130"/>
      <c r="K167" s="130" t="e">
        <f t="shared" si="172"/>
        <v>#DIV/0!</v>
      </c>
      <c r="L167" s="134"/>
      <c r="M167" s="134"/>
      <c r="N167" s="134"/>
      <c r="O167" s="163"/>
      <c r="P167" s="134"/>
      <c r="Q167" s="135" t="e">
        <f t="shared" si="173"/>
        <v>#DIV/0!</v>
      </c>
      <c r="R167" s="137"/>
      <c r="S167" s="137"/>
      <c r="T167" s="137"/>
      <c r="U167" s="163"/>
      <c r="V167" s="144">
        <f t="shared" si="174"/>
        <v>0</v>
      </c>
      <c r="W167" s="139" t="e">
        <f t="shared" si="175"/>
        <v>#DIV/0!</v>
      </c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</row>
    <row r="168" spans="1:196" s="87" customFormat="1" ht="43.5" hidden="1" customHeight="1" x14ac:dyDescent="0.3">
      <c r="A168" s="11"/>
      <c r="B168" s="85"/>
      <c r="C168" s="85"/>
      <c r="D168" s="86"/>
      <c r="E168" s="195" t="s">
        <v>333</v>
      </c>
      <c r="F168" s="130">
        <f>F114</f>
        <v>0</v>
      </c>
      <c r="G168" s="130">
        <f t="shared" ref="G168:H168" si="185">G114</f>
        <v>0</v>
      </c>
      <c r="H168" s="163">
        <f t="shared" si="185"/>
        <v>0</v>
      </c>
      <c r="I168" s="130"/>
      <c r="J168" s="130"/>
      <c r="K168" s="130" t="e">
        <f t="shared" si="172"/>
        <v>#DIV/0!</v>
      </c>
      <c r="L168" s="134">
        <f>L114</f>
        <v>264</v>
      </c>
      <c r="M168" s="134">
        <f t="shared" ref="M168:O168" si="186">M114</f>
        <v>264</v>
      </c>
      <c r="N168" s="134">
        <f t="shared" si="186"/>
        <v>264</v>
      </c>
      <c r="O168" s="163">
        <f t="shared" si="186"/>
        <v>0</v>
      </c>
      <c r="P168" s="134"/>
      <c r="Q168" s="134">
        <f t="shared" si="173"/>
        <v>0</v>
      </c>
      <c r="R168" s="137">
        <f>R114</f>
        <v>264</v>
      </c>
      <c r="S168" s="137">
        <f t="shared" ref="S168:U168" si="187">S114</f>
        <v>264</v>
      </c>
      <c r="T168" s="137">
        <f t="shared" si="187"/>
        <v>264</v>
      </c>
      <c r="U168" s="163">
        <f t="shared" si="187"/>
        <v>0</v>
      </c>
      <c r="V168" s="144">
        <f t="shared" si="174"/>
        <v>-264</v>
      </c>
      <c r="W168" s="139">
        <f t="shared" si="175"/>
        <v>0</v>
      </c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</row>
    <row r="169" spans="1:196" s="87" customFormat="1" ht="121.2" hidden="1" customHeight="1" x14ac:dyDescent="0.3">
      <c r="A169" s="11"/>
      <c r="B169" s="85"/>
      <c r="C169" s="85"/>
      <c r="D169" s="111"/>
      <c r="E169" s="117" t="s">
        <v>262</v>
      </c>
      <c r="F169" s="130"/>
      <c r="G169" s="130"/>
      <c r="H169" s="163"/>
      <c r="I169" s="130"/>
      <c r="J169" s="130"/>
      <c r="K169" s="130" t="e">
        <f t="shared" si="172"/>
        <v>#DIV/0!</v>
      </c>
      <c r="L169" s="134"/>
      <c r="M169" s="134"/>
      <c r="N169" s="134"/>
      <c r="O169" s="163"/>
      <c r="P169" s="134"/>
      <c r="Q169" s="134" t="e">
        <f t="shared" si="173"/>
        <v>#DIV/0!</v>
      </c>
      <c r="R169" s="137"/>
      <c r="S169" s="137"/>
      <c r="T169" s="137"/>
      <c r="U169" s="163"/>
      <c r="V169" s="137">
        <f t="shared" si="174"/>
        <v>0</v>
      </c>
      <c r="W169" s="139" t="e">
        <f t="shared" si="175"/>
        <v>#DIV/0!</v>
      </c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</row>
    <row r="170" spans="1:196" s="87" customFormat="1" ht="97.2" hidden="1" customHeight="1" x14ac:dyDescent="0.3">
      <c r="A170" s="11"/>
      <c r="B170" s="85"/>
      <c r="C170" s="85"/>
      <c r="D170" s="118"/>
      <c r="E170" s="120" t="s">
        <v>268</v>
      </c>
      <c r="F170" s="130"/>
      <c r="G170" s="130"/>
      <c r="H170" s="163"/>
      <c r="I170" s="130"/>
      <c r="J170" s="130"/>
      <c r="K170" s="130" t="e">
        <f t="shared" si="172"/>
        <v>#DIV/0!</v>
      </c>
      <c r="L170" s="134"/>
      <c r="M170" s="134"/>
      <c r="N170" s="134"/>
      <c r="O170" s="163"/>
      <c r="P170" s="134"/>
      <c r="Q170" s="134" t="e">
        <f t="shared" si="173"/>
        <v>#DIV/0!</v>
      </c>
      <c r="R170" s="137"/>
      <c r="S170" s="137"/>
      <c r="T170" s="137"/>
      <c r="U170" s="163"/>
      <c r="V170" s="144">
        <f t="shared" si="174"/>
        <v>0</v>
      </c>
      <c r="W170" s="139" t="e">
        <f t="shared" si="175"/>
        <v>#DIV/0!</v>
      </c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</row>
    <row r="171" spans="1:196" s="87" customFormat="1" ht="98.4" hidden="1" customHeight="1" x14ac:dyDescent="0.3">
      <c r="A171" s="11"/>
      <c r="B171" s="85"/>
      <c r="C171" s="85"/>
      <c r="D171" s="119"/>
      <c r="E171" s="120" t="s">
        <v>269</v>
      </c>
      <c r="F171" s="130"/>
      <c r="G171" s="130"/>
      <c r="H171" s="163"/>
      <c r="I171" s="130"/>
      <c r="J171" s="130"/>
      <c r="K171" s="130" t="e">
        <f t="shared" si="172"/>
        <v>#DIV/0!</v>
      </c>
      <c r="L171" s="134"/>
      <c r="M171" s="134"/>
      <c r="N171" s="134"/>
      <c r="O171" s="163"/>
      <c r="P171" s="134"/>
      <c r="Q171" s="134" t="e">
        <f t="shared" si="173"/>
        <v>#DIV/0!</v>
      </c>
      <c r="R171" s="137"/>
      <c r="S171" s="137"/>
      <c r="T171" s="137"/>
      <c r="U171" s="163"/>
      <c r="V171" s="144">
        <f t="shared" si="174"/>
        <v>0</v>
      </c>
      <c r="W171" s="139" t="e">
        <f t="shared" si="175"/>
        <v>#DIV/0!</v>
      </c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</row>
    <row r="172" spans="1:196" s="93" customFormat="1" ht="41.25" hidden="1" customHeight="1" x14ac:dyDescent="0.3">
      <c r="A172" s="88"/>
      <c r="B172" s="89"/>
      <c r="C172" s="89"/>
      <c r="D172" s="89"/>
      <c r="E172" s="90"/>
      <c r="F172" s="112">
        <f>SUM(F150:F171)</f>
        <v>152808.60000000003</v>
      </c>
      <c r="G172" s="112">
        <f>SUM(G150:G171)</f>
        <v>100199.00000000001</v>
      </c>
      <c r="H172" s="165">
        <f>SUM(H150:H171)</f>
        <v>96676.999999999985</v>
      </c>
      <c r="I172" s="112"/>
      <c r="J172" s="112"/>
      <c r="K172" s="113">
        <f>H172/G172</f>
        <v>0.96484994860228113</v>
      </c>
      <c r="L172" s="112">
        <f>SUM(L150:L171)</f>
        <v>1923.1</v>
      </c>
      <c r="M172" s="112">
        <f>SUM(M150:M171)</f>
        <v>1923.1</v>
      </c>
      <c r="N172" s="112">
        <f>SUM(N150:N171)</f>
        <v>1764.1</v>
      </c>
      <c r="O172" s="165">
        <f>SUM(O150:O171)</f>
        <v>732.19999999999993</v>
      </c>
      <c r="P172" s="112"/>
      <c r="Q172" s="113">
        <f t="shared" si="173"/>
        <v>0.4150558358369707</v>
      </c>
      <c r="R172" s="112">
        <f>SUM(R150:R171)</f>
        <v>154731.70000000004</v>
      </c>
      <c r="S172" s="112">
        <f>SUM(S150:S171)</f>
        <v>154731.70000000004</v>
      </c>
      <c r="T172" s="112">
        <f>SUM(T150:T171)</f>
        <v>101963.1</v>
      </c>
      <c r="U172" s="165">
        <f>SUM(U150:U171)</f>
        <v>97409.199999999983</v>
      </c>
      <c r="V172" s="112">
        <f t="shared" si="174"/>
        <v>-4553.9000000000233</v>
      </c>
      <c r="W172" s="114">
        <f t="shared" si="175"/>
        <v>0.9553377643480826</v>
      </c>
      <c r="X172" s="91"/>
      <c r="Y172" s="91"/>
      <c r="Z172" s="91"/>
      <c r="AA172" s="91" t="s">
        <v>259</v>
      </c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  <c r="DP172" s="92"/>
      <c r="DQ172" s="92"/>
      <c r="DR172" s="92"/>
      <c r="DS172" s="92"/>
      <c r="DT172" s="92"/>
      <c r="DU172" s="92"/>
      <c r="DV172" s="92"/>
      <c r="DW172" s="92"/>
      <c r="DX172" s="92"/>
      <c r="DY172" s="92"/>
      <c r="DZ172" s="92"/>
      <c r="EA172" s="92"/>
      <c r="EB172" s="92"/>
      <c r="EC172" s="92"/>
      <c r="ED172" s="92"/>
      <c r="EE172" s="92"/>
      <c r="EF172" s="92"/>
      <c r="EG172" s="92"/>
      <c r="EH172" s="92"/>
      <c r="EI172" s="92"/>
      <c r="EJ172" s="92"/>
      <c r="EK172" s="92"/>
      <c r="EL172" s="92"/>
      <c r="EM172" s="92"/>
      <c r="EN172" s="92"/>
      <c r="EO172" s="92"/>
      <c r="EP172" s="92"/>
      <c r="EQ172" s="92"/>
      <c r="ER172" s="92"/>
      <c r="ES172" s="92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</row>
    <row r="173" spans="1:196" ht="57" hidden="1" customHeight="1" x14ac:dyDescent="0.3">
      <c r="A173" s="81"/>
      <c r="B173" s="82"/>
      <c r="C173" s="82"/>
      <c r="D173" s="82"/>
      <c r="E173" s="22" t="s">
        <v>320</v>
      </c>
      <c r="F173" s="455"/>
      <c r="G173" s="455"/>
      <c r="H173" s="165"/>
      <c r="I173" s="455"/>
      <c r="J173" s="455"/>
      <c r="K173" s="458"/>
      <c r="L173" s="455"/>
      <c r="M173" s="455"/>
      <c r="N173" s="455"/>
      <c r="O173" s="165"/>
      <c r="P173" s="455"/>
      <c r="Q173" s="456"/>
      <c r="R173" s="455"/>
      <c r="S173" s="455"/>
      <c r="T173" s="455"/>
      <c r="U173" s="148">
        <f>SUM(U172-U164-U163-U165-U156-U169)</f>
        <v>95673.999999999985</v>
      </c>
      <c r="V173" s="459"/>
      <c r="W173" s="457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</row>
    <row r="174" spans="1:196" s="7" customFormat="1" ht="15.6" hidden="1" x14ac:dyDescent="0.3">
      <c r="B174" s="74"/>
      <c r="C174" s="74"/>
      <c r="D174" s="74"/>
      <c r="E174" s="26"/>
      <c r="F174" s="460"/>
      <c r="G174" s="460"/>
      <c r="H174" s="461"/>
      <c r="I174" s="462"/>
      <c r="J174" s="462"/>
      <c r="K174" s="463"/>
      <c r="L174" s="455"/>
      <c r="M174" s="455"/>
      <c r="N174" s="455"/>
      <c r="O174" s="165"/>
      <c r="P174" s="455"/>
      <c r="Q174" s="462"/>
      <c r="R174" s="462"/>
      <c r="S174" s="462"/>
      <c r="T174" s="462"/>
      <c r="U174" s="461"/>
      <c r="V174" s="464"/>
      <c r="W174" s="464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</row>
    <row r="175" spans="1:196" ht="15.6" hidden="1" x14ac:dyDescent="0.3">
      <c r="E175" s="22" t="s">
        <v>200</v>
      </c>
      <c r="F175" s="460"/>
      <c r="G175" s="460"/>
      <c r="H175" s="461"/>
      <c r="I175" s="465"/>
      <c r="J175" s="465"/>
      <c r="K175" s="466"/>
      <c r="L175" s="462"/>
      <c r="M175" s="461"/>
      <c r="N175" s="462"/>
      <c r="O175" s="461"/>
      <c r="P175" s="467"/>
      <c r="Q175" s="462"/>
      <c r="R175" s="467">
        <f>L172+F172</f>
        <v>154731.70000000004</v>
      </c>
      <c r="S175" s="461"/>
      <c r="T175" s="462"/>
      <c r="U175" s="461"/>
      <c r="V175" s="468"/>
      <c r="W175" s="46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</row>
    <row r="176" spans="1:196" ht="15.6" hidden="1" x14ac:dyDescent="0.3">
      <c r="F176" s="460"/>
      <c r="G176" s="460"/>
      <c r="H176" s="461"/>
      <c r="I176" s="465"/>
      <c r="J176" s="465"/>
      <c r="K176" s="466"/>
      <c r="L176" s="462"/>
      <c r="M176" s="461"/>
      <c r="N176" s="462"/>
      <c r="O176" s="461"/>
      <c r="P176" s="467"/>
      <c r="Q176" s="462"/>
      <c r="R176" s="462"/>
      <c r="S176" s="461"/>
      <c r="T176" s="462"/>
      <c r="U176" s="461"/>
      <c r="V176" s="468"/>
      <c r="W176" s="46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</row>
    <row r="177" spans="1:196" ht="15.6" hidden="1" x14ac:dyDescent="0.3">
      <c r="E177" s="22" t="s">
        <v>194</v>
      </c>
      <c r="F177" s="469" t="e">
        <f>#REF!</f>
        <v>#REF!</v>
      </c>
      <c r="G177" s="469" t="e">
        <f>#REF!</f>
        <v>#REF!</v>
      </c>
      <c r="H177" s="470" t="e">
        <f>#REF!</f>
        <v>#REF!</v>
      </c>
      <c r="I177" s="469"/>
      <c r="J177" s="471" t="e">
        <f t="shared" ref="J177:J186" si="188">H177-G177</f>
        <v>#REF!</v>
      </c>
      <c r="K177" s="472" t="e">
        <f t="shared" ref="K177:K186" si="189">H177/G177</f>
        <v>#REF!</v>
      </c>
      <c r="L177" s="473" t="e">
        <f>#REF!</f>
        <v>#REF!</v>
      </c>
      <c r="M177" s="473" t="e">
        <f>#REF!</f>
        <v>#REF!</v>
      </c>
      <c r="N177" s="473" t="e">
        <f>#REF!</f>
        <v>#REF!</v>
      </c>
      <c r="O177" s="470" t="e">
        <f>#REF!</f>
        <v>#REF!</v>
      </c>
      <c r="P177" s="473" t="e">
        <f t="shared" ref="P177:P186" si="190">O177-N177</f>
        <v>#REF!</v>
      </c>
      <c r="Q177" s="474" t="e">
        <f>O177/N177</f>
        <v>#REF!</v>
      </c>
      <c r="R177" s="475" t="e">
        <f>#REF!</f>
        <v>#REF!</v>
      </c>
      <c r="S177" s="475" t="e">
        <f>#REF!</f>
        <v>#REF!</v>
      </c>
      <c r="T177" s="475" t="e">
        <f>#REF!</f>
        <v>#REF!</v>
      </c>
      <c r="U177" s="470" t="e">
        <f>#REF!</f>
        <v>#REF!</v>
      </c>
      <c r="V177" s="476" t="e">
        <f>U177-T177</f>
        <v>#REF!</v>
      </c>
      <c r="W177" s="477" t="e">
        <f t="shared" ref="W177:W184" si="191">U177/T177</f>
        <v>#REF!</v>
      </c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</row>
    <row r="178" spans="1:196" ht="15.6" hidden="1" x14ac:dyDescent="0.3">
      <c r="E178" s="22" t="s">
        <v>195</v>
      </c>
      <c r="F178" s="469" t="e">
        <f>#REF!</f>
        <v>#REF!</v>
      </c>
      <c r="G178" s="469" t="e">
        <f>#REF!</f>
        <v>#REF!</v>
      </c>
      <c r="H178" s="470" t="e">
        <f>#REF!</f>
        <v>#REF!</v>
      </c>
      <c r="I178" s="478"/>
      <c r="J178" s="471" t="e">
        <f t="shared" si="188"/>
        <v>#REF!</v>
      </c>
      <c r="K178" s="472" t="e">
        <f t="shared" si="189"/>
        <v>#REF!</v>
      </c>
      <c r="L178" s="473" t="e">
        <f>#REF!</f>
        <v>#REF!</v>
      </c>
      <c r="M178" s="473" t="e">
        <f>#REF!</f>
        <v>#REF!</v>
      </c>
      <c r="N178" s="473" t="e">
        <f>#REF!</f>
        <v>#REF!</v>
      </c>
      <c r="O178" s="470" t="e">
        <f>#REF!</f>
        <v>#REF!</v>
      </c>
      <c r="P178" s="473" t="e">
        <f t="shared" si="190"/>
        <v>#REF!</v>
      </c>
      <c r="Q178" s="474" t="e">
        <f t="shared" ref="Q178:Q186" si="192">O178/N178</f>
        <v>#REF!</v>
      </c>
      <c r="R178" s="475" t="e">
        <f>#REF!</f>
        <v>#REF!</v>
      </c>
      <c r="S178" s="475" t="e">
        <f>#REF!</f>
        <v>#REF!</v>
      </c>
      <c r="T178" s="475" t="e">
        <f>#REF!</f>
        <v>#REF!</v>
      </c>
      <c r="U178" s="470" t="e">
        <f>#REF!</f>
        <v>#REF!</v>
      </c>
      <c r="V178" s="476" t="e">
        <f t="shared" ref="V178:V186" si="193">U178-T178</f>
        <v>#REF!</v>
      </c>
      <c r="W178" s="477" t="e">
        <f t="shared" si="191"/>
        <v>#REF!</v>
      </c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</row>
    <row r="179" spans="1:196" ht="15.6" hidden="1" x14ac:dyDescent="0.3">
      <c r="E179" s="22" t="s">
        <v>193</v>
      </c>
      <c r="F179" s="469" t="e">
        <f>#REF!</f>
        <v>#REF!</v>
      </c>
      <c r="G179" s="469" t="e">
        <f>#REF!</f>
        <v>#REF!</v>
      </c>
      <c r="H179" s="470" t="e">
        <f>#REF!</f>
        <v>#REF!</v>
      </c>
      <c r="I179" s="478"/>
      <c r="J179" s="471" t="e">
        <f t="shared" si="188"/>
        <v>#REF!</v>
      </c>
      <c r="K179" s="472" t="e">
        <f t="shared" si="189"/>
        <v>#REF!</v>
      </c>
      <c r="L179" s="473" t="e">
        <f>#REF!</f>
        <v>#REF!</v>
      </c>
      <c r="M179" s="473" t="e">
        <f>#REF!</f>
        <v>#REF!</v>
      </c>
      <c r="N179" s="473" t="e">
        <f>#REF!</f>
        <v>#REF!</v>
      </c>
      <c r="O179" s="470" t="e">
        <f>#REF!</f>
        <v>#REF!</v>
      </c>
      <c r="P179" s="473" t="e">
        <f t="shared" si="190"/>
        <v>#REF!</v>
      </c>
      <c r="Q179" s="474" t="e">
        <f t="shared" si="192"/>
        <v>#REF!</v>
      </c>
      <c r="R179" s="475" t="e">
        <f>#REF!</f>
        <v>#REF!</v>
      </c>
      <c r="S179" s="475" t="e">
        <f>#REF!</f>
        <v>#REF!</v>
      </c>
      <c r="T179" s="475" t="e">
        <f>#REF!</f>
        <v>#REF!</v>
      </c>
      <c r="U179" s="470" t="e">
        <f>#REF!</f>
        <v>#REF!</v>
      </c>
      <c r="V179" s="476" t="e">
        <f t="shared" si="193"/>
        <v>#REF!</v>
      </c>
      <c r="W179" s="477" t="e">
        <f t="shared" si="191"/>
        <v>#REF!</v>
      </c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</row>
    <row r="180" spans="1:196" ht="15.6" hidden="1" x14ac:dyDescent="0.3">
      <c r="E180" s="22" t="s">
        <v>196</v>
      </c>
      <c r="F180" s="469">
        <f>F163</f>
        <v>0</v>
      </c>
      <c r="G180" s="469">
        <f>G163</f>
        <v>0</v>
      </c>
      <c r="H180" s="470">
        <f>H163</f>
        <v>0</v>
      </c>
      <c r="I180" s="469"/>
      <c r="J180" s="471">
        <f t="shared" si="188"/>
        <v>0</v>
      </c>
      <c r="K180" s="472" t="e">
        <f t="shared" si="189"/>
        <v>#DIV/0!</v>
      </c>
      <c r="L180" s="473">
        <f>L163</f>
        <v>0</v>
      </c>
      <c r="M180" s="473">
        <f>M163</f>
        <v>0</v>
      </c>
      <c r="N180" s="473">
        <f>N163</f>
        <v>0</v>
      </c>
      <c r="O180" s="470">
        <f>O163</f>
        <v>0</v>
      </c>
      <c r="P180" s="473">
        <f t="shared" si="190"/>
        <v>0</v>
      </c>
      <c r="Q180" s="474" t="e">
        <f t="shared" si="192"/>
        <v>#DIV/0!</v>
      </c>
      <c r="R180" s="475">
        <f>R163</f>
        <v>0</v>
      </c>
      <c r="S180" s="475">
        <f>S163</f>
        <v>0</v>
      </c>
      <c r="T180" s="475">
        <f>T163</f>
        <v>0</v>
      </c>
      <c r="U180" s="470">
        <f>U163</f>
        <v>0</v>
      </c>
      <c r="V180" s="476">
        <f t="shared" si="193"/>
        <v>0</v>
      </c>
      <c r="W180" s="477" t="e">
        <f t="shared" si="191"/>
        <v>#DIV/0!</v>
      </c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</row>
    <row r="181" spans="1:196" ht="15.6" hidden="1" x14ac:dyDescent="0.3">
      <c r="E181" s="22" t="s">
        <v>197</v>
      </c>
      <c r="F181" s="469">
        <f>F150</f>
        <v>145174</v>
      </c>
      <c r="G181" s="469">
        <f>G150</f>
        <v>94769.7</v>
      </c>
      <c r="H181" s="470">
        <f>H150</f>
        <v>92782</v>
      </c>
      <c r="I181" s="469"/>
      <c r="J181" s="471">
        <f t="shared" si="188"/>
        <v>-1987.6999999999971</v>
      </c>
      <c r="K181" s="472">
        <f t="shared" si="189"/>
        <v>0.97902599670569812</v>
      </c>
      <c r="L181" s="473">
        <f>L150</f>
        <v>0</v>
      </c>
      <c r="M181" s="473">
        <f>M150</f>
        <v>0</v>
      </c>
      <c r="N181" s="473">
        <f>N150</f>
        <v>0</v>
      </c>
      <c r="O181" s="470">
        <f>O150</f>
        <v>0</v>
      </c>
      <c r="P181" s="473">
        <f t="shared" si="190"/>
        <v>0</v>
      </c>
      <c r="Q181" s="474" t="e">
        <f t="shared" si="192"/>
        <v>#DIV/0!</v>
      </c>
      <c r="R181" s="475">
        <f>R150</f>
        <v>145174</v>
      </c>
      <c r="S181" s="475">
        <f>S150</f>
        <v>145174</v>
      </c>
      <c r="T181" s="475">
        <f>T150</f>
        <v>94769.7</v>
      </c>
      <c r="U181" s="470">
        <f>U150</f>
        <v>92782</v>
      </c>
      <c r="V181" s="476">
        <f t="shared" si="193"/>
        <v>-1987.6999999999971</v>
      </c>
      <c r="W181" s="477">
        <f t="shared" si="191"/>
        <v>0.97902599670569812</v>
      </c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</row>
    <row r="182" spans="1:196" ht="13.95" hidden="1" customHeight="1" x14ac:dyDescent="0.3">
      <c r="E182" s="22" t="s">
        <v>198</v>
      </c>
      <c r="F182" s="469">
        <f>F153</f>
        <v>287.60000000000002</v>
      </c>
      <c r="G182" s="469">
        <f>G153</f>
        <v>287.60000000000002</v>
      </c>
      <c r="H182" s="470">
        <f>H153</f>
        <v>278.2</v>
      </c>
      <c r="I182" s="469"/>
      <c r="J182" s="471">
        <f t="shared" si="188"/>
        <v>-9.4000000000000341</v>
      </c>
      <c r="K182" s="472">
        <f t="shared" si="189"/>
        <v>0.96731571627260071</v>
      </c>
      <c r="L182" s="473">
        <f>L153</f>
        <v>0</v>
      </c>
      <c r="M182" s="473">
        <f>M153</f>
        <v>0</v>
      </c>
      <c r="N182" s="473">
        <f>N153</f>
        <v>0</v>
      </c>
      <c r="O182" s="470">
        <f>O153</f>
        <v>0</v>
      </c>
      <c r="P182" s="473">
        <f t="shared" si="190"/>
        <v>0</v>
      </c>
      <c r="Q182" s="474" t="e">
        <f t="shared" si="192"/>
        <v>#DIV/0!</v>
      </c>
      <c r="R182" s="475">
        <f>R153</f>
        <v>287.60000000000002</v>
      </c>
      <c r="S182" s="475">
        <f>S153</f>
        <v>287.60000000000002</v>
      </c>
      <c r="T182" s="475">
        <f>T153</f>
        <v>287.60000000000002</v>
      </c>
      <c r="U182" s="470">
        <f>U153</f>
        <v>278.2</v>
      </c>
      <c r="V182" s="476">
        <f t="shared" si="193"/>
        <v>-9.4000000000000341</v>
      </c>
      <c r="W182" s="477">
        <f t="shared" si="191"/>
        <v>0.96731571627260071</v>
      </c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</row>
    <row r="183" spans="1:196" ht="27" hidden="1" x14ac:dyDescent="0.3">
      <c r="E183" s="22" t="s">
        <v>201</v>
      </c>
      <c r="F183" s="469">
        <f>F157+F158</f>
        <v>834.6</v>
      </c>
      <c r="G183" s="469">
        <f>G157+G158</f>
        <v>834.6</v>
      </c>
      <c r="H183" s="470">
        <f>H157+H158</f>
        <v>834</v>
      </c>
      <c r="I183" s="469"/>
      <c r="J183" s="471">
        <f t="shared" si="188"/>
        <v>-0.60000000000002274</v>
      </c>
      <c r="K183" s="472">
        <f t="shared" si="189"/>
        <v>0.99928109273903665</v>
      </c>
      <c r="L183" s="473">
        <f>L157+L158</f>
        <v>0</v>
      </c>
      <c r="M183" s="473">
        <f>M157+M158</f>
        <v>0</v>
      </c>
      <c r="N183" s="473">
        <f>N157+N158</f>
        <v>0</v>
      </c>
      <c r="O183" s="470">
        <f>O157+O158</f>
        <v>0</v>
      </c>
      <c r="P183" s="473">
        <f t="shared" si="190"/>
        <v>0</v>
      </c>
      <c r="Q183" s="474" t="e">
        <f t="shared" si="192"/>
        <v>#DIV/0!</v>
      </c>
      <c r="R183" s="475">
        <f>R157+R158</f>
        <v>834.6</v>
      </c>
      <c r="S183" s="475">
        <f>S157+S158</f>
        <v>834.6</v>
      </c>
      <c r="T183" s="475">
        <f>T157+T158</f>
        <v>834.6</v>
      </c>
      <c r="U183" s="470">
        <f>U157+U158</f>
        <v>834</v>
      </c>
      <c r="V183" s="476">
        <f t="shared" si="193"/>
        <v>-0.60000000000002274</v>
      </c>
      <c r="W183" s="477">
        <f t="shared" si="191"/>
        <v>0.99928109273903665</v>
      </c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</row>
    <row r="184" spans="1:196" ht="27" hidden="1" x14ac:dyDescent="0.3">
      <c r="E184" s="22" t="s">
        <v>199</v>
      </c>
      <c r="F184" s="469">
        <f>F159</f>
        <v>0</v>
      </c>
      <c r="G184" s="469">
        <f>G159</f>
        <v>0</v>
      </c>
      <c r="H184" s="470">
        <f>H159</f>
        <v>0</v>
      </c>
      <c r="I184" s="469"/>
      <c r="J184" s="471">
        <f t="shared" si="188"/>
        <v>0</v>
      </c>
      <c r="K184" s="472" t="e">
        <f t="shared" si="189"/>
        <v>#DIV/0!</v>
      </c>
      <c r="L184" s="473">
        <f>L159</f>
        <v>0</v>
      </c>
      <c r="M184" s="473">
        <f>M159</f>
        <v>0</v>
      </c>
      <c r="N184" s="473">
        <f>N159</f>
        <v>0</v>
      </c>
      <c r="O184" s="470">
        <f>O159</f>
        <v>0</v>
      </c>
      <c r="P184" s="473">
        <f t="shared" si="190"/>
        <v>0</v>
      </c>
      <c r="Q184" s="474" t="e">
        <f t="shared" si="192"/>
        <v>#DIV/0!</v>
      </c>
      <c r="R184" s="475">
        <f>R159</f>
        <v>0</v>
      </c>
      <c r="S184" s="475">
        <f>S159</f>
        <v>0</v>
      </c>
      <c r="T184" s="475">
        <f>T159</f>
        <v>0</v>
      </c>
      <c r="U184" s="470">
        <f>U159</f>
        <v>0</v>
      </c>
      <c r="V184" s="476">
        <f t="shared" si="193"/>
        <v>0</v>
      </c>
      <c r="W184" s="477" t="e">
        <f t="shared" si="191"/>
        <v>#DIV/0!</v>
      </c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</row>
    <row r="185" spans="1:196" ht="15.6" hidden="1" x14ac:dyDescent="0.3">
      <c r="F185" s="460"/>
      <c r="G185" s="460"/>
      <c r="H185" s="461"/>
      <c r="I185" s="465"/>
      <c r="J185" s="471">
        <f t="shared" si="188"/>
        <v>0</v>
      </c>
      <c r="K185" s="472" t="e">
        <f t="shared" si="189"/>
        <v>#DIV/0!</v>
      </c>
      <c r="L185" s="462"/>
      <c r="M185" s="461"/>
      <c r="N185" s="462"/>
      <c r="O185" s="461"/>
      <c r="P185" s="473">
        <f t="shared" si="190"/>
        <v>0</v>
      </c>
      <c r="Q185" s="474" t="e">
        <f t="shared" si="192"/>
        <v>#DIV/0!</v>
      </c>
      <c r="R185" s="462"/>
      <c r="S185" s="461"/>
      <c r="T185" s="462"/>
      <c r="U185" s="461"/>
      <c r="V185" s="476">
        <f t="shared" si="193"/>
        <v>0</v>
      </c>
      <c r="W185" s="477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</row>
    <row r="186" spans="1:196" s="13" customFormat="1" ht="16.95" hidden="1" customHeight="1" x14ac:dyDescent="0.3">
      <c r="A186" s="21"/>
      <c r="B186" s="23"/>
      <c r="C186" s="23"/>
      <c r="D186" s="23"/>
      <c r="E186" s="24" t="s">
        <v>204</v>
      </c>
      <c r="F186" s="479" t="e">
        <f>SUM(F177:F179,F181:F184)</f>
        <v>#REF!</v>
      </c>
      <c r="G186" s="479" t="e">
        <f>SUM(G177:G179,G181:G184)</f>
        <v>#REF!</v>
      </c>
      <c r="H186" s="480" t="e">
        <f>SUM(H177:H179,H181:H184)</f>
        <v>#REF!</v>
      </c>
      <c r="I186" s="481"/>
      <c r="J186" s="471" t="e">
        <f t="shared" si="188"/>
        <v>#REF!</v>
      </c>
      <c r="K186" s="472" t="e">
        <f t="shared" si="189"/>
        <v>#REF!</v>
      </c>
      <c r="L186" s="479" t="e">
        <f>SUM(L177:L179,L181:L184)</f>
        <v>#REF!</v>
      </c>
      <c r="M186" s="479" t="e">
        <f>SUM(M177:M179,M181:M184)</f>
        <v>#REF!</v>
      </c>
      <c r="N186" s="479" t="e">
        <f>SUM(N177:N179,N181:N184)</f>
        <v>#REF!</v>
      </c>
      <c r="O186" s="148" t="e">
        <f>SUM(O177:O179,O181:O184)</f>
        <v>#REF!</v>
      </c>
      <c r="P186" s="473" t="e">
        <f t="shared" si="190"/>
        <v>#REF!</v>
      </c>
      <c r="Q186" s="474" t="e">
        <f t="shared" si="192"/>
        <v>#REF!</v>
      </c>
      <c r="R186" s="479" t="e">
        <f>SUM(R177:R179,R181:R184)</f>
        <v>#REF!</v>
      </c>
      <c r="S186" s="479" t="e">
        <f>SUM(S177:S179,S181:S184)</f>
        <v>#REF!</v>
      </c>
      <c r="T186" s="479" t="e">
        <f>SUM(T177:T179,T181:T184)</f>
        <v>#REF!</v>
      </c>
      <c r="U186" s="480" t="e">
        <f>SUM(U177:U179,U181:U184)</f>
        <v>#REF!</v>
      </c>
      <c r="V186" s="476" t="e">
        <f t="shared" si="193"/>
        <v>#REF!</v>
      </c>
      <c r="W186" s="477" t="e">
        <f>U186/T186</f>
        <v>#REF!</v>
      </c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</row>
    <row r="187" spans="1:196" ht="15.6" hidden="1" x14ac:dyDescent="0.3">
      <c r="F187" s="460"/>
      <c r="G187" s="460"/>
      <c r="H187" s="461"/>
      <c r="I187" s="465"/>
      <c r="J187" s="465"/>
      <c r="K187" s="466"/>
      <c r="L187" s="462"/>
      <c r="M187" s="461"/>
      <c r="N187" s="462"/>
      <c r="O187" s="461"/>
      <c r="P187" s="467"/>
      <c r="Q187" s="462"/>
      <c r="R187" s="462"/>
      <c r="S187" s="461"/>
      <c r="T187" s="462"/>
      <c r="U187" s="461"/>
      <c r="V187" s="468"/>
      <c r="W187" s="46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</row>
    <row r="188" spans="1:196" ht="15.6" hidden="1" x14ac:dyDescent="0.3">
      <c r="F188" s="460"/>
      <c r="G188" s="460"/>
      <c r="H188" s="461"/>
      <c r="I188" s="465"/>
      <c r="J188" s="465"/>
      <c r="K188" s="466"/>
      <c r="L188" s="462"/>
      <c r="M188" s="461"/>
      <c r="N188" s="462"/>
      <c r="O188" s="461"/>
      <c r="P188" s="467"/>
      <c r="Q188" s="462"/>
      <c r="R188" s="462"/>
      <c r="S188" s="461"/>
      <c r="T188" s="462"/>
      <c r="U188" s="461"/>
      <c r="V188" s="468"/>
      <c r="W188" s="46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</row>
    <row r="189" spans="1:196" ht="15.6" hidden="1" x14ac:dyDescent="0.3">
      <c r="E189" s="77" t="s">
        <v>312</v>
      </c>
      <c r="F189" s="460"/>
      <c r="G189" s="460"/>
      <c r="H189" s="461"/>
      <c r="I189" s="465"/>
      <c r="J189" s="465"/>
      <c r="K189" s="466"/>
      <c r="L189" s="462"/>
      <c r="M189" s="461"/>
      <c r="N189" s="462"/>
      <c r="O189" s="461"/>
      <c r="P189" s="467"/>
      <c r="Q189" s="462"/>
      <c r="R189" s="482">
        <f>R172-R191-R192</f>
        <v>153845.10000000003</v>
      </c>
      <c r="S189" s="482">
        <f t="shared" ref="S189:T189" si="194">S172-S191-S192</f>
        <v>153845.10000000003</v>
      </c>
      <c r="T189" s="482">
        <f t="shared" si="194"/>
        <v>101396.5</v>
      </c>
      <c r="U189" s="461"/>
      <c r="V189" s="468"/>
      <c r="W189" s="46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</row>
    <row r="190" spans="1:196" ht="15.6" hidden="1" x14ac:dyDescent="0.3">
      <c r="F190" s="460"/>
      <c r="G190" s="460"/>
      <c r="H190" s="461"/>
      <c r="I190" s="465"/>
      <c r="J190" s="465"/>
      <c r="K190" s="466"/>
      <c r="L190" s="462"/>
      <c r="M190" s="461"/>
      <c r="N190" s="462"/>
      <c r="O190" s="461"/>
      <c r="P190" s="467"/>
      <c r="Q190" s="462"/>
      <c r="R190" s="462"/>
      <c r="S190" s="461"/>
      <c r="T190" s="462"/>
      <c r="U190" s="461"/>
      <c r="V190" s="468"/>
      <c r="W190" s="46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</row>
    <row r="191" spans="1:196" ht="15" hidden="1" x14ac:dyDescent="0.25">
      <c r="E191" s="80" t="s">
        <v>255</v>
      </c>
      <c r="F191" s="483">
        <f>F151</f>
        <v>386.6</v>
      </c>
      <c r="G191" s="483">
        <f t="shared" ref="G191:H191" si="195">G151</f>
        <v>386.6</v>
      </c>
      <c r="H191" s="470">
        <f t="shared" si="195"/>
        <v>0</v>
      </c>
      <c r="I191" s="484"/>
      <c r="J191" s="484"/>
      <c r="K191" s="485"/>
      <c r="L191" s="486">
        <f>L151</f>
        <v>0</v>
      </c>
      <c r="M191" s="486">
        <f t="shared" ref="M191:N191" si="196">M151</f>
        <v>0</v>
      </c>
      <c r="N191" s="486">
        <f t="shared" si="196"/>
        <v>0</v>
      </c>
      <c r="O191" s="487">
        <f>O150</f>
        <v>0</v>
      </c>
      <c r="P191" s="488"/>
      <c r="Q191" s="484"/>
      <c r="R191" s="486">
        <f>R151</f>
        <v>386.6</v>
      </c>
      <c r="S191" s="486">
        <f t="shared" ref="S191:U191" si="197">S151</f>
        <v>386.6</v>
      </c>
      <c r="T191" s="486">
        <f t="shared" si="197"/>
        <v>386.6</v>
      </c>
      <c r="U191" s="487">
        <f t="shared" si="197"/>
        <v>0</v>
      </c>
      <c r="V191" s="484"/>
      <c r="W191" s="484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</row>
    <row r="192" spans="1:196" ht="15" hidden="1" x14ac:dyDescent="0.25">
      <c r="E192" s="79" t="s">
        <v>334</v>
      </c>
      <c r="F192" s="489">
        <f>F154</f>
        <v>500</v>
      </c>
      <c r="G192" s="489">
        <f t="shared" ref="G192:H192" si="198">G154</f>
        <v>180</v>
      </c>
      <c r="H192" s="470">
        <f t="shared" si="198"/>
        <v>170.5</v>
      </c>
      <c r="I192" s="490"/>
      <c r="J192" s="490"/>
      <c r="K192" s="491"/>
      <c r="L192" s="492">
        <f>L154</f>
        <v>55.2</v>
      </c>
      <c r="M192" s="492">
        <f t="shared" ref="M192:O192" si="199">M154</f>
        <v>55.2</v>
      </c>
      <c r="N192" s="492">
        <f t="shared" si="199"/>
        <v>55.2</v>
      </c>
      <c r="O192" s="493">
        <f t="shared" si="199"/>
        <v>0</v>
      </c>
      <c r="P192" s="492"/>
      <c r="Q192" s="490"/>
      <c r="R192" s="492">
        <f>F154</f>
        <v>500</v>
      </c>
      <c r="S192" s="492">
        <f>F154</f>
        <v>500</v>
      </c>
      <c r="T192" s="492">
        <f>G154</f>
        <v>180</v>
      </c>
      <c r="U192" s="493">
        <f t="shared" ref="U192" si="200">U154</f>
        <v>170.5</v>
      </c>
      <c r="V192" s="490"/>
      <c r="W192" s="490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</row>
    <row r="193" spans="6:43" hidden="1" x14ac:dyDescent="0.25">
      <c r="F193" s="70"/>
      <c r="G193" s="70"/>
      <c r="H193" s="67"/>
      <c r="I193" s="69"/>
      <c r="J193" s="69"/>
      <c r="K193" s="71"/>
      <c r="L193" s="66"/>
      <c r="M193" s="67"/>
      <c r="N193" s="66"/>
      <c r="O193" s="67"/>
      <c r="P193" s="68"/>
      <c r="Q193" s="66"/>
      <c r="R193" s="66"/>
      <c r="S193" s="67"/>
      <c r="T193" s="66"/>
      <c r="U193" s="67"/>
      <c r="V193" s="69"/>
      <c r="W193" s="69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</row>
    <row r="194" spans="6:43" hidden="1" x14ac:dyDescent="0.25">
      <c r="F194" s="70"/>
      <c r="G194" s="70"/>
      <c r="H194" s="67"/>
      <c r="I194" s="69"/>
      <c r="J194" s="69"/>
      <c r="K194" s="71"/>
      <c r="L194" s="66"/>
      <c r="M194" s="67"/>
      <c r="N194" s="66"/>
      <c r="O194" s="67"/>
      <c r="P194" s="68"/>
      <c r="Q194" s="66"/>
      <c r="R194" s="66"/>
      <c r="S194" s="67"/>
      <c r="T194" s="66"/>
      <c r="U194" s="67"/>
      <c r="V194" s="69"/>
      <c r="W194" s="69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</row>
    <row r="195" spans="6:43" hidden="1" x14ac:dyDescent="0.25">
      <c r="F195" s="70"/>
      <c r="G195" s="70"/>
      <c r="H195" s="67"/>
      <c r="I195" s="69"/>
      <c r="J195" s="69"/>
      <c r="K195" s="71"/>
      <c r="L195" s="66"/>
      <c r="M195" s="67"/>
      <c r="N195" s="66"/>
      <c r="O195" s="67"/>
      <c r="P195" s="68"/>
      <c r="Q195" s="66"/>
      <c r="R195" s="66"/>
      <c r="S195" s="67"/>
      <c r="T195" s="66"/>
      <c r="U195" s="67"/>
      <c r="V195" s="69"/>
      <c r="W195" s="69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6:43" hidden="1" x14ac:dyDescent="0.25">
      <c r="F196" s="70"/>
      <c r="G196" s="70"/>
      <c r="H196" s="67"/>
      <c r="I196" s="69"/>
      <c r="J196" s="69"/>
      <c r="K196" s="71"/>
      <c r="L196" s="66"/>
      <c r="M196" s="67"/>
      <c r="N196" s="66"/>
      <c r="O196" s="67"/>
      <c r="P196" s="68"/>
      <c r="Q196" s="66"/>
      <c r="R196" s="66"/>
      <c r="S196" s="67"/>
      <c r="T196" s="66"/>
      <c r="U196" s="67"/>
      <c r="V196" s="69"/>
      <c r="W196" s="69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</row>
    <row r="197" spans="6:43" hidden="1" x14ac:dyDescent="0.25">
      <c r="F197" s="70"/>
      <c r="G197" s="70"/>
      <c r="H197" s="67"/>
      <c r="I197" s="69"/>
      <c r="J197" s="69"/>
      <c r="K197" s="71"/>
      <c r="L197" s="66"/>
      <c r="M197" s="67"/>
      <c r="N197" s="66"/>
      <c r="O197" s="67"/>
      <c r="P197" s="68"/>
      <c r="Q197" s="66"/>
      <c r="R197" s="66"/>
      <c r="S197" s="67"/>
      <c r="T197" s="66"/>
      <c r="U197" s="67"/>
      <c r="V197" s="69"/>
      <c r="W197" s="69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</row>
    <row r="198" spans="6:43" hidden="1" x14ac:dyDescent="0.25">
      <c r="F198" s="70"/>
      <c r="G198" s="70"/>
      <c r="H198" s="67"/>
      <c r="I198" s="69"/>
      <c r="J198" s="69"/>
      <c r="K198" s="71"/>
      <c r="L198" s="66"/>
      <c r="M198" s="67"/>
      <c r="N198" s="66"/>
      <c r="O198" s="67"/>
      <c r="P198" s="68"/>
      <c r="Q198" s="66"/>
      <c r="R198" s="66"/>
      <c r="S198" s="67"/>
      <c r="T198" s="66"/>
      <c r="U198" s="67"/>
      <c r="V198" s="69"/>
      <c r="W198" s="69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</row>
    <row r="199" spans="6:43" hidden="1" x14ac:dyDescent="0.25">
      <c r="F199" s="70"/>
      <c r="G199" s="70"/>
      <c r="H199" s="67"/>
      <c r="I199" s="69"/>
      <c r="J199" s="69"/>
      <c r="K199" s="71"/>
      <c r="L199" s="66"/>
      <c r="M199" s="67"/>
      <c r="N199" s="66"/>
      <c r="O199" s="67"/>
      <c r="P199" s="68"/>
      <c r="Q199" s="66"/>
      <c r="R199" s="66"/>
      <c r="S199" s="67"/>
      <c r="T199" s="66"/>
      <c r="U199" s="67"/>
      <c r="V199" s="69"/>
      <c r="W199" s="69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</row>
    <row r="200" spans="6:43" x14ac:dyDescent="0.25">
      <c r="F200" s="70"/>
      <c r="G200" s="70"/>
      <c r="H200" s="67"/>
      <c r="I200" s="69"/>
      <c r="J200" s="69"/>
      <c r="K200" s="71"/>
      <c r="L200" s="66"/>
      <c r="M200" s="67"/>
      <c r="N200" s="66"/>
      <c r="O200" s="67"/>
      <c r="P200" s="68"/>
      <c r="Q200" s="66"/>
      <c r="R200" s="66"/>
      <c r="S200" s="67"/>
      <c r="T200" s="66"/>
      <c r="U200" s="67"/>
      <c r="V200" s="69"/>
      <c r="W200" s="69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</row>
    <row r="201" spans="6:43" x14ac:dyDescent="0.25">
      <c r="F201" s="70"/>
      <c r="G201" s="70"/>
      <c r="H201" s="67"/>
      <c r="I201" s="69"/>
      <c r="J201" s="69"/>
      <c r="K201" s="71"/>
      <c r="L201" s="66"/>
      <c r="M201" s="67"/>
      <c r="N201" s="66"/>
      <c r="O201" s="67"/>
      <c r="P201" s="68"/>
      <c r="Q201" s="66"/>
      <c r="R201" s="66"/>
      <c r="S201" s="67"/>
      <c r="T201" s="66"/>
      <c r="U201" s="67"/>
      <c r="V201" s="69"/>
      <c r="W201" s="69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</row>
    <row r="202" spans="6:43" x14ac:dyDescent="0.25">
      <c r="F202" s="70"/>
      <c r="G202" s="70"/>
      <c r="H202" s="67"/>
      <c r="I202" s="69"/>
      <c r="J202" s="69"/>
      <c r="K202" s="71"/>
      <c r="L202" s="66"/>
      <c r="M202" s="67"/>
      <c r="N202" s="66"/>
      <c r="O202" s="67"/>
      <c r="P202" s="68"/>
      <c r="Q202" s="66"/>
      <c r="R202" s="66"/>
      <c r="S202" s="67"/>
      <c r="T202" s="66"/>
      <c r="U202" s="67"/>
      <c r="V202" s="69"/>
      <c r="W202" s="69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</row>
    <row r="203" spans="6:43" x14ac:dyDescent="0.25">
      <c r="F203" s="70"/>
      <c r="G203" s="70"/>
      <c r="H203" s="67"/>
      <c r="I203" s="69"/>
      <c r="J203" s="69"/>
      <c r="K203" s="71"/>
      <c r="L203" s="66"/>
      <c r="M203" s="67"/>
      <c r="N203" s="66"/>
      <c r="O203" s="67"/>
      <c r="P203" s="68"/>
      <c r="Q203" s="66"/>
      <c r="R203" s="66"/>
      <c r="S203" s="67"/>
      <c r="T203" s="66"/>
      <c r="U203" s="67"/>
      <c r="V203" s="69"/>
      <c r="W203" s="69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</row>
    <row r="204" spans="6:43" x14ac:dyDescent="0.25">
      <c r="F204" s="70"/>
      <c r="G204" s="70"/>
      <c r="H204" s="67"/>
      <c r="I204" s="69"/>
      <c r="J204" s="69"/>
      <c r="K204" s="71"/>
      <c r="L204" s="66"/>
      <c r="M204" s="67"/>
      <c r="N204" s="66"/>
      <c r="O204" s="67"/>
      <c r="P204" s="68"/>
      <c r="Q204" s="66"/>
      <c r="R204" s="66"/>
      <c r="S204" s="67"/>
      <c r="T204" s="66"/>
      <c r="U204" s="67"/>
      <c r="V204" s="69"/>
      <c r="W204" s="69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</row>
    <row r="205" spans="6:43" x14ac:dyDescent="0.25">
      <c r="F205" s="70"/>
      <c r="G205" s="70"/>
      <c r="H205" s="67"/>
      <c r="I205" s="69"/>
      <c r="J205" s="69"/>
      <c r="K205" s="71"/>
      <c r="L205" s="66"/>
      <c r="M205" s="67"/>
      <c r="N205" s="66"/>
      <c r="O205" s="67"/>
      <c r="P205" s="68"/>
      <c r="Q205" s="66"/>
      <c r="R205" s="66"/>
      <c r="S205" s="67"/>
      <c r="T205" s="66"/>
      <c r="U205" s="67"/>
      <c r="V205" s="69"/>
      <c r="W205" s="69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</row>
    <row r="206" spans="6:43" x14ac:dyDescent="0.25">
      <c r="F206" s="70"/>
      <c r="G206" s="70"/>
      <c r="H206" s="67"/>
      <c r="I206" s="69"/>
      <c r="J206" s="69"/>
      <c r="K206" s="71"/>
      <c r="L206" s="66"/>
      <c r="M206" s="67"/>
      <c r="N206" s="66"/>
      <c r="O206" s="67"/>
      <c r="P206" s="68"/>
      <c r="Q206" s="66"/>
      <c r="R206" s="66"/>
      <c r="S206" s="67"/>
      <c r="T206" s="66"/>
      <c r="U206" s="67"/>
      <c r="V206" s="69"/>
      <c r="W206" s="69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</row>
    <row r="207" spans="6:43" x14ac:dyDescent="0.25">
      <c r="F207" s="70"/>
      <c r="G207" s="70"/>
      <c r="H207" s="67"/>
      <c r="I207" s="69"/>
      <c r="J207" s="69"/>
      <c r="K207" s="71"/>
      <c r="L207" s="66"/>
      <c r="M207" s="67"/>
      <c r="N207" s="66"/>
      <c r="O207" s="67"/>
      <c r="P207" s="68"/>
      <c r="Q207" s="66"/>
      <c r="R207" s="66"/>
      <c r="S207" s="67"/>
      <c r="T207" s="66"/>
      <c r="U207" s="67"/>
      <c r="V207" s="69"/>
      <c r="W207" s="69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</row>
    <row r="208" spans="6:43" x14ac:dyDescent="0.25">
      <c r="F208" s="70"/>
      <c r="G208" s="70"/>
      <c r="H208" s="67"/>
      <c r="I208" s="69"/>
      <c r="J208" s="69"/>
      <c r="K208" s="71"/>
      <c r="L208" s="66"/>
      <c r="M208" s="67"/>
      <c r="N208" s="66"/>
      <c r="O208" s="67"/>
      <c r="P208" s="68"/>
      <c r="Q208" s="66"/>
      <c r="R208" s="66"/>
      <c r="S208" s="67"/>
      <c r="T208" s="66"/>
      <c r="U208" s="67"/>
      <c r="V208" s="69"/>
      <c r="W208" s="69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</row>
    <row r="209" spans="6:43" x14ac:dyDescent="0.25">
      <c r="F209" s="70"/>
      <c r="G209" s="70"/>
      <c r="H209" s="67"/>
      <c r="I209" s="69"/>
      <c r="J209" s="69"/>
      <c r="K209" s="71"/>
      <c r="L209" s="66"/>
      <c r="M209" s="67"/>
      <c r="N209" s="66"/>
      <c r="O209" s="67"/>
      <c r="P209" s="68"/>
      <c r="Q209" s="66"/>
      <c r="R209" s="66"/>
      <c r="S209" s="67"/>
      <c r="T209" s="66"/>
      <c r="U209" s="67"/>
      <c r="V209" s="69"/>
      <c r="W209" s="69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</row>
    <row r="210" spans="6:43" x14ac:dyDescent="0.25">
      <c r="F210" s="70"/>
      <c r="G210" s="70"/>
      <c r="H210" s="67"/>
      <c r="I210" s="69"/>
      <c r="J210" s="69"/>
      <c r="K210" s="71"/>
      <c r="L210" s="66"/>
      <c r="M210" s="67"/>
      <c r="N210" s="66"/>
      <c r="O210" s="67"/>
      <c r="P210" s="68"/>
      <c r="Q210" s="66"/>
      <c r="R210" s="66"/>
      <c r="S210" s="67"/>
      <c r="T210" s="66"/>
      <c r="U210" s="67"/>
      <c r="V210" s="69"/>
      <c r="W210" s="69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</row>
    <row r="211" spans="6:43" x14ac:dyDescent="0.25">
      <c r="F211" s="70"/>
      <c r="G211" s="70"/>
      <c r="H211" s="67"/>
      <c r="I211" s="69"/>
      <c r="J211" s="69"/>
      <c r="K211" s="71"/>
      <c r="L211" s="66"/>
      <c r="M211" s="67"/>
      <c r="N211" s="66"/>
      <c r="O211" s="67"/>
      <c r="P211" s="68"/>
      <c r="Q211" s="66"/>
      <c r="R211" s="66"/>
      <c r="S211" s="67"/>
      <c r="T211" s="66"/>
      <c r="U211" s="67"/>
      <c r="V211" s="69"/>
      <c r="W211" s="69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</row>
    <row r="212" spans="6:43" x14ac:dyDescent="0.25">
      <c r="F212" s="70"/>
      <c r="G212" s="70"/>
      <c r="H212" s="67"/>
      <c r="I212" s="69"/>
      <c r="J212" s="69"/>
      <c r="K212" s="71"/>
      <c r="L212" s="66"/>
      <c r="M212" s="67"/>
      <c r="N212" s="66"/>
      <c r="O212" s="67"/>
      <c r="P212" s="68"/>
      <c r="Q212" s="66"/>
      <c r="R212" s="66"/>
      <c r="S212" s="67"/>
      <c r="T212" s="66"/>
      <c r="U212" s="67"/>
      <c r="V212" s="69"/>
      <c r="W212" s="69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6:43" x14ac:dyDescent="0.25">
      <c r="F213" s="70"/>
      <c r="G213" s="70"/>
      <c r="H213" s="67"/>
      <c r="I213" s="69"/>
      <c r="J213" s="69"/>
      <c r="K213" s="71"/>
      <c r="L213" s="66"/>
      <c r="M213" s="67"/>
      <c r="N213" s="66"/>
      <c r="O213" s="67"/>
      <c r="P213" s="68"/>
      <c r="Q213" s="66"/>
      <c r="R213" s="66"/>
      <c r="S213" s="67"/>
      <c r="T213" s="66"/>
      <c r="U213" s="67"/>
      <c r="V213" s="69"/>
      <c r="W213" s="69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</row>
    <row r="214" spans="6:43" x14ac:dyDescent="0.25">
      <c r="F214" s="70"/>
      <c r="G214" s="70"/>
      <c r="H214" s="67"/>
      <c r="I214" s="69"/>
      <c r="J214" s="69"/>
      <c r="K214" s="71"/>
      <c r="L214" s="66"/>
      <c r="M214" s="67"/>
      <c r="N214" s="66"/>
      <c r="O214" s="67"/>
      <c r="P214" s="68"/>
      <c r="Q214" s="66"/>
      <c r="R214" s="66"/>
      <c r="S214" s="67"/>
      <c r="T214" s="66"/>
      <c r="U214" s="67"/>
      <c r="V214" s="69"/>
      <c r="W214" s="69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</row>
    <row r="215" spans="6:43" x14ac:dyDescent="0.25">
      <c r="F215" s="70"/>
      <c r="G215" s="70"/>
      <c r="H215" s="67"/>
      <c r="I215" s="69"/>
      <c r="J215" s="69"/>
      <c r="K215" s="71"/>
      <c r="L215" s="66"/>
      <c r="M215" s="67"/>
      <c r="N215" s="66"/>
      <c r="O215" s="67"/>
      <c r="P215" s="68"/>
      <c r="Q215" s="66"/>
      <c r="R215" s="66"/>
      <c r="S215" s="67"/>
      <c r="T215" s="66"/>
      <c r="U215" s="67"/>
      <c r="V215" s="69"/>
      <c r="W215" s="69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</row>
    <row r="216" spans="6:43" x14ac:dyDescent="0.25">
      <c r="F216" s="70"/>
      <c r="G216" s="70"/>
      <c r="H216" s="67"/>
      <c r="I216" s="69"/>
      <c r="J216" s="69"/>
      <c r="K216" s="71"/>
      <c r="L216" s="66"/>
      <c r="M216" s="67"/>
      <c r="N216" s="66"/>
      <c r="O216" s="67"/>
      <c r="P216" s="68"/>
      <c r="Q216" s="66"/>
      <c r="R216" s="66"/>
      <c r="S216" s="67"/>
      <c r="T216" s="66"/>
      <c r="U216" s="67"/>
      <c r="V216" s="69"/>
      <c r="W216" s="69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</row>
    <row r="217" spans="6:43" x14ac:dyDescent="0.25">
      <c r="F217" s="70"/>
      <c r="G217" s="70"/>
      <c r="H217" s="67"/>
      <c r="I217" s="69"/>
      <c r="J217" s="69"/>
      <c r="K217" s="71"/>
      <c r="L217" s="66"/>
      <c r="M217" s="67"/>
      <c r="N217" s="66"/>
      <c r="O217" s="67"/>
      <c r="P217" s="68"/>
      <c r="Q217" s="66"/>
      <c r="R217" s="66"/>
      <c r="S217" s="67"/>
      <c r="T217" s="66"/>
      <c r="U217" s="67"/>
      <c r="V217" s="69"/>
      <c r="W217" s="69"/>
    </row>
    <row r="218" spans="6:43" x14ac:dyDescent="0.25">
      <c r="F218" s="70"/>
      <c r="G218" s="70"/>
      <c r="H218" s="67"/>
      <c r="I218" s="69"/>
      <c r="J218" s="69"/>
      <c r="K218" s="71"/>
      <c r="L218" s="66"/>
      <c r="M218" s="67"/>
      <c r="N218" s="66"/>
      <c r="O218" s="67"/>
      <c r="P218" s="68"/>
      <c r="Q218" s="66"/>
      <c r="R218" s="66"/>
      <c r="S218" s="67"/>
      <c r="T218" s="66"/>
      <c r="U218" s="67"/>
      <c r="V218" s="69"/>
      <c r="W218" s="69"/>
    </row>
    <row r="219" spans="6:43" x14ac:dyDescent="0.25">
      <c r="F219" s="70"/>
      <c r="G219" s="70"/>
      <c r="H219" s="67"/>
      <c r="I219" s="69"/>
      <c r="J219" s="69"/>
      <c r="K219" s="71"/>
      <c r="L219" s="66"/>
      <c r="M219" s="67"/>
      <c r="N219" s="66"/>
      <c r="O219" s="67"/>
      <c r="P219" s="68"/>
      <c r="Q219" s="66"/>
      <c r="R219" s="66"/>
      <c r="S219" s="67"/>
      <c r="T219" s="66"/>
      <c r="U219" s="67"/>
      <c r="V219" s="69"/>
      <c r="W219" s="69"/>
    </row>
    <row r="220" spans="6:43" x14ac:dyDescent="0.25">
      <c r="F220" s="70"/>
      <c r="G220" s="70"/>
      <c r="H220" s="67"/>
      <c r="I220" s="69"/>
      <c r="J220" s="69"/>
      <c r="K220" s="71"/>
      <c r="L220" s="66"/>
      <c r="M220" s="67"/>
      <c r="N220" s="66"/>
      <c r="O220" s="67"/>
      <c r="P220" s="68"/>
      <c r="Q220" s="66"/>
      <c r="R220" s="66"/>
      <c r="S220" s="67"/>
      <c r="T220" s="66"/>
      <c r="U220" s="67"/>
      <c r="V220" s="69"/>
      <c r="W220" s="69"/>
    </row>
    <row r="221" spans="6:43" x14ac:dyDescent="0.25">
      <c r="F221" s="70"/>
      <c r="G221" s="70"/>
      <c r="H221" s="67"/>
      <c r="I221" s="69"/>
      <c r="J221" s="69"/>
      <c r="K221" s="71"/>
      <c r="L221" s="66"/>
      <c r="M221" s="67"/>
      <c r="N221" s="66"/>
      <c r="O221" s="67"/>
      <c r="P221" s="68"/>
      <c r="Q221" s="66"/>
      <c r="R221" s="66"/>
      <c r="S221" s="67"/>
      <c r="T221" s="66"/>
      <c r="U221" s="67"/>
      <c r="V221" s="69"/>
      <c r="W221" s="69"/>
    </row>
    <row r="222" spans="6:43" x14ac:dyDescent="0.25">
      <c r="F222" s="70"/>
      <c r="G222" s="70"/>
      <c r="H222" s="67"/>
      <c r="I222" s="69"/>
      <c r="J222" s="69"/>
      <c r="K222" s="71"/>
      <c r="L222" s="66"/>
      <c r="M222" s="67"/>
      <c r="N222" s="66"/>
      <c r="O222" s="67"/>
      <c r="P222" s="68"/>
      <c r="Q222" s="66"/>
      <c r="R222" s="66"/>
      <c r="S222" s="67"/>
      <c r="T222" s="66"/>
      <c r="U222" s="67"/>
      <c r="V222" s="69"/>
      <c r="W222" s="69"/>
    </row>
    <row r="223" spans="6:43" x14ac:dyDescent="0.25">
      <c r="F223" s="70"/>
      <c r="G223" s="70"/>
      <c r="H223" s="67"/>
      <c r="I223" s="69"/>
      <c r="J223" s="69"/>
      <c r="K223" s="71"/>
      <c r="L223" s="66"/>
      <c r="M223" s="67"/>
      <c r="N223" s="66"/>
      <c r="O223" s="67"/>
      <c r="P223" s="68"/>
      <c r="Q223" s="66"/>
      <c r="R223" s="66"/>
      <c r="S223" s="67"/>
      <c r="T223" s="66"/>
      <c r="U223" s="67"/>
      <c r="V223" s="69"/>
      <c r="W223" s="69"/>
    </row>
    <row r="224" spans="6:43" x14ac:dyDescent="0.25">
      <c r="F224" s="70"/>
      <c r="G224" s="70"/>
      <c r="H224" s="67"/>
      <c r="I224" s="69"/>
      <c r="J224" s="69"/>
      <c r="K224" s="71"/>
      <c r="L224" s="66"/>
      <c r="M224" s="67"/>
      <c r="N224" s="66"/>
      <c r="O224" s="67"/>
      <c r="P224" s="68"/>
      <c r="Q224" s="66"/>
      <c r="R224" s="66"/>
      <c r="S224" s="67"/>
      <c r="T224" s="66"/>
      <c r="U224" s="67"/>
      <c r="V224" s="69"/>
      <c r="W224" s="69"/>
    </row>
    <row r="225" spans="6:23" x14ac:dyDescent="0.25">
      <c r="F225" s="70"/>
      <c r="G225" s="70"/>
      <c r="H225" s="67"/>
      <c r="I225" s="69"/>
      <c r="J225" s="69"/>
      <c r="K225" s="71"/>
      <c r="L225" s="66"/>
      <c r="M225" s="67"/>
      <c r="N225" s="66"/>
      <c r="O225" s="67"/>
      <c r="P225" s="68"/>
      <c r="Q225" s="66"/>
      <c r="R225" s="66"/>
      <c r="S225" s="67"/>
      <c r="T225" s="66"/>
      <c r="U225" s="67"/>
      <c r="V225" s="69"/>
      <c r="W225" s="69"/>
    </row>
    <row r="226" spans="6:23" x14ac:dyDescent="0.25">
      <c r="F226" s="70"/>
      <c r="G226" s="70"/>
      <c r="H226" s="67"/>
      <c r="I226" s="69"/>
      <c r="J226" s="69"/>
      <c r="K226" s="71"/>
      <c r="L226" s="66"/>
      <c r="M226" s="67"/>
      <c r="N226" s="66"/>
      <c r="O226" s="67"/>
      <c r="P226" s="68"/>
      <c r="Q226" s="66"/>
      <c r="R226" s="66"/>
      <c r="S226" s="67"/>
      <c r="T226" s="66"/>
      <c r="U226" s="67"/>
      <c r="V226" s="69"/>
      <c r="W226" s="69"/>
    </row>
    <row r="227" spans="6:23" x14ac:dyDescent="0.25">
      <c r="F227" s="70"/>
      <c r="G227" s="70"/>
      <c r="H227" s="67"/>
      <c r="I227" s="69"/>
      <c r="J227" s="69"/>
      <c r="K227" s="71"/>
      <c r="L227" s="66"/>
      <c r="M227" s="67"/>
      <c r="N227" s="66"/>
      <c r="O227" s="67"/>
      <c r="P227" s="68"/>
      <c r="Q227" s="66"/>
      <c r="R227" s="66"/>
      <c r="S227" s="67"/>
      <c r="T227" s="66"/>
      <c r="U227" s="67"/>
      <c r="V227" s="69"/>
      <c r="W227" s="69"/>
    </row>
    <row r="228" spans="6:23" x14ac:dyDescent="0.25">
      <c r="F228" s="70"/>
      <c r="G228" s="70"/>
      <c r="H228" s="67"/>
      <c r="I228" s="69"/>
      <c r="J228" s="69"/>
      <c r="K228" s="71"/>
      <c r="L228" s="66"/>
      <c r="M228" s="67"/>
      <c r="N228" s="66"/>
      <c r="O228" s="67"/>
      <c r="P228" s="68"/>
      <c r="Q228" s="66"/>
      <c r="R228" s="66"/>
      <c r="S228" s="67"/>
      <c r="T228" s="66"/>
      <c r="U228" s="67"/>
      <c r="V228" s="69"/>
      <c r="W228" s="69"/>
    </row>
    <row r="229" spans="6:23" x14ac:dyDescent="0.25">
      <c r="F229" s="70"/>
      <c r="G229" s="70"/>
      <c r="H229" s="67"/>
      <c r="I229" s="69"/>
      <c r="J229" s="69"/>
      <c r="K229" s="71"/>
      <c r="L229" s="66"/>
      <c r="M229" s="67"/>
      <c r="N229" s="66"/>
      <c r="O229" s="67"/>
      <c r="P229" s="68"/>
      <c r="Q229" s="66"/>
      <c r="R229" s="66"/>
      <c r="S229" s="67"/>
      <c r="T229" s="66"/>
      <c r="U229" s="67"/>
      <c r="V229" s="69"/>
      <c r="W229" s="69"/>
    </row>
    <row r="230" spans="6:23" x14ac:dyDescent="0.25">
      <c r="F230" s="70"/>
      <c r="G230" s="70"/>
      <c r="H230" s="67"/>
      <c r="I230" s="69"/>
      <c r="J230" s="69"/>
      <c r="K230" s="71"/>
      <c r="L230" s="66"/>
      <c r="M230" s="67"/>
      <c r="N230" s="66"/>
      <c r="O230" s="67"/>
      <c r="P230" s="68"/>
      <c r="Q230" s="66"/>
      <c r="R230" s="66"/>
      <c r="S230" s="67"/>
      <c r="T230" s="66"/>
      <c r="U230" s="67"/>
      <c r="V230" s="69"/>
      <c r="W230" s="69"/>
    </row>
    <row r="231" spans="6:23" x14ac:dyDescent="0.25">
      <c r="F231" s="70"/>
      <c r="G231" s="70"/>
      <c r="H231" s="67"/>
      <c r="I231" s="69"/>
      <c r="J231" s="69"/>
      <c r="K231" s="71"/>
      <c r="L231" s="66"/>
      <c r="M231" s="67"/>
      <c r="N231" s="66"/>
      <c r="O231" s="67"/>
      <c r="P231" s="68"/>
      <c r="Q231" s="66"/>
      <c r="R231" s="66"/>
      <c r="S231" s="67"/>
      <c r="T231" s="66"/>
      <c r="U231" s="67"/>
      <c r="V231" s="69"/>
      <c r="W231" s="69"/>
    </row>
    <row r="232" spans="6:23" x14ac:dyDescent="0.25">
      <c r="F232" s="70"/>
      <c r="G232" s="70"/>
      <c r="H232" s="67"/>
      <c r="I232" s="69"/>
      <c r="J232" s="69"/>
      <c r="K232" s="71"/>
      <c r="L232" s="66"/>
      <c r="M232" s="67"/>
      <c r="N232" s="66"/>
      <c r="O232" s="67"/>
      <c r="P232" s="68"/>
      <c r="Q232" s="66"/>
      <c r="R232" s="66"/>
      <c r="S232" s="67"/>
      <c r="T232" s="66"/>
      <c r="U232" s="67"/>
      <c r="V232" s="69"/>
      <c r="W232" s="69"/>
    </row>
    <row r="233" spans="6:23" x14ac:dyDescent="0.25">
      <c r="F233" s="70"/>
      <c r="G233" s="70"/>
      <c r="H233" s="67"/>
      <c r="I233" s="69"/>
      <c r="J233" s="69"/>
      <c r="K233" s="71"/>
      <c r="L233" s="66"/>
      <c r="M233" s="67"/>
      <c r="N233" s="66"/>
      <c r="O233" s="67"/>
      <c r="P233" s="68"/>
      <c r="Q233" s="66"/>
      <c r="R233" s="66"/>
      <c r="S233" s="67"/>
      <c r="T233" s="66"/>
      <c r="U233" s="67"/>
      <c r="V233" s="69"/>
      <c r="W233" s="69"/>
    </row>
    <row r="234" spans="6:23" x14ac:dyDescent="0.25">
      <c r="F234" s="70"/>
      <c r="G234" s="70"/>
      <c r="H234" s="67"/>
      <c r="I234" s="69"/>
      <c r="J234" s="69"/>
      <c r="K234" s="71"/>
      <c r="L234" s="66"/>
      <c r="M234" s="67"/>
      <c r="N234" s="66"/>
      <c r="O234" s="67"/>
      <c r="P234" s="68"/>
      <c r="Q234" s="66"/>
      <c r="R234" s="66"/>
      <c r="S234" s="67"/>
      <c r="T234" s="66"/>
      <c r="U234" s="67"/>
      <c r="V234" s="69"/>
      <c r="W234" s="69"/>
    </row>
    <row r="235" spans="6:23" x14ac:dyDescent="0.25">
      <c r="F235" s="70"/>
      <c r="G235" s="70"/>
      <c r="H235" s="67"/>
      <c r="I235" s="69"/>
      <c r="J235" s="69"/>
      <c r="K235" s="71"/>
      <c r="L235" s="66"/>
      <c r="M235" s="67"/>
      <c r="N235" s="66"/>
      <c r="O235" s="67"/>
      <c r="P235" s="68"/>
      <c r="Q235" s="66"/>
      <c r="R235" s="66"/>
      <c r="S235" s="67"/>
      <c r="T235" s="66"/>
      <c r="U235" s="67"/>
      <c r="V235" s="69"/>
      <c r="W235" s="69"/>
    </row>
    <row r="236" spans="6:23" x14ac:dyDescent="0.25">
      <c r="F236" s="70"/>
      <c r="G236" s="70"/>
      <c r="H236" s="67"/>
      <c r="I236" s="69"/>
      <c r="J236" s="69"/>
      <c r="K236" s="71"/>
      <c r="L236" s="66"/>
      <c r="M236" s="67"/>
      <c r="N236" s="66"/>
      <c r="O236" s="67"/>
      <c r="P236" s="68"/>
      <c r="Q236" s="66"/>
      <c r="R236" s="66"/>
      <c r="S236" s="67"/>
      <c r="T236" s="66"/>
      <c r="U236" s="67"/>
      <c r="V236" s="69"/>
      <c r="W236" s="69"/>
    </row>
    <row r="237" spans="6:23" x14ac:dyDescent="0.25">
      <c r="F237" s="70"/>
      <c r="G237" s="70"/>
      <c r="H237" s="67"/>
      <c r="I237" s="69"/>
      <c r="J237" s="69"/>
      <c r="K237" s="71"/>
      <c r="L237" s="66"/>
      <c r="M237" s="67"/>
      <c r="N237" s="66"/>
      <c r="O237" s="67"/>
      <c r="P237" s="68"/>
      <c r="Q237" s="66"/>
      <c r="R237" s="66"/>
      <c r="S237" s="67"/>
      <c r="T237" s="66"/>
      <c r="U237" s="67"/>
      <c r="V237" s="69"/>
      <c r="W237" s="69"/>
    </row>
    <row r="238" spans="6:23" x14ac:dyDescent="0.25">
      <c r="F238" s="70"/>
      <c r="G238" s="70"/>
      <c r="H238" s="67"/>
      <c r="I238" s="69"/>
      <c r="J238" s="69"/>
      <c r="K238" s="71"/>
      <c r="L238" s="66"/>
      <c r="M238" s="67"/>
      <c r="N238" s="66"/>
      <c r="O238" s="67"/>
      <c r="P238" s="68"/>
      <c r="Q238" s="66"/>
      <c r="R238" s="66"/>
      <c r="S238" s="67"/>
      <c r="T238" s="66"/>
      <c r="U238" s="67"/>
      <c r="V238" s="69"/>
      <c r="W238" s="69"/>
    </row>
    <row r="239" spans="6:23" x14ac:dyDescent="0.25">
      <c r="F239" s="70"/>
      <c r="G239" s="70"/>
      <c r="H239" s="67"/>
      <c r="I239" s="69"/>
      <c r="J239" s="69"/>
      <c r="K239" s="71"/>
      <c r="L239" s="66"/>
      <c r="M239" s="67"/>
      <c r="N239" s="66"/>
      <c r="O239" s="67"/>
      <c r="P239" s="68"/>
      <c r="Q239" s="66"/>
      <c r="R239" s="66"/>
      <c r="S239" s="67"/>
      <c r="T239" s="66"/>
      <c r="U239" s="67"/>
      <c r="V239" s="69"/>
      <c r="W239" s="69"/>
    </row>
    <row r="240" spans="6:23" x14ac:dyDescent="0.25">
      <c r="F240" s="70"/>
      <c r="G240" s="70"/>
      <c r="H240" s="67"/>
      <c r="I240" s="69"/>
      <c r="J240" s="69"/>
      <c r="K240" s="71"/>
      <c r="L240" s="66"/>
      <c r="M240" s="67"/>
      <c r="N240" s="66"/>
      <c r="O240" s="67"/>
      <c r="P240" s="68"/>
      <c r="Q240" s="66"/>
      <c r="R240" s="66"/>
      <c r="S240" s="67"/>
      <c r="T240" s="66"/>
      <c r="U240" s="67"/>
      <c r="V240" s="69"/>
      <c r="W240" s="69"/>
    </row>
    <row r="241" spans="6:23" x14ac:dyDescent="0.25">
      <c r="F241" s="70"/>
      <c r="G241" s="70"/>
      <c r="H241" s="67"/>
      <c r="I241" s="69"/>
      <c r="J241" s="69"/>
      <c r="K241" s="71"/>
      <c r="L241" s="66"/>
      <c r="M241" s="67"/>
      <c r="N241" s="66"/>
      <c r="O241" s="67"/>
      <c r="P241" s="68"/>
      <c r="Q241" s="66"/>
      <c r="R241" s="66"/>
      <c r="S241" s="67"/>
      <c r="T241" s="66"/>
      <c r="U241" s="67"/>
      <c r="V241" s="69"/>
      <c r="W241" s="69"/>
    </row>
    <row r="242" spans="6:23" x14ac:dyDescent="0.25">
      <c r="F242" s="70"/>
      <c r="G242" s="70"/>
      <c r="H242" s="67"/>
      <c r="I242" s="69"/>
      <c r="J242" s="69"/>
      <c r="K242" s="71"/>
      <c r="L242" s="66"/>
      <c r="M242" s="67"/>
      <c r="N242" s="66"/>
      <c r="O242" s="67"/>
      <c r="P242" s="68"/>
      <c r="Q242" s="66"/>
      <c r="R242" s="66"/>
      <c r="S242" s="67"/>
      <c r="T242" s="66"/>
      <c r="U242" s="67"/>
      <c r="V242" s="69"/>
      <c r="W242" s="69"/>
    </row>
    <row r="243" spans="6:23" x14ac:dyDescent="0.25">
      <c r="F243" s="70"/>
      <c r="G243" s="70"/>
      <c r="H243" s="67"/>
      <c r="I243" s="69"/>
      <c r="J243" s="69"/>
      <c r="K243" s="71"/>
      <c r="L243" s="66"/>
      <c r="M243" s="67"/>
      <c r="N243" s="66"/>
      <c r="O243" s="67"/>
      <c r="P243" s="68"/>
      <c r="Q243" s="66"/>
      <c r="R243" s="66"/>
      <c r="S243" s="67"/>
      <c r="T243" s="66"/>
      <c r="U243" s="67"/>
      <c r="V243" s="69"/>
      <c r="W243" s="69"/>
    </row>
    <row r="244" spans="6:23" x14ac:dyDescent="0.25">
      <c r="F244" s="70"/>
      <c r="G244" s="70"/>
      <c r="H244" s="67"/>
      <c r="I244" s="69"/>
      <c r="J244" s="69"/>
      <c r="K244" s="71"/>
      <c r="L244" s="66"/>
      <c r="M244" s="67"/>
      <c r="N244" s="66"/>
      <c r="O244" s="67"/>
      <c r="P244" s="68"/>
      <c r="Q244" s="66"/>
      <c r="R244" s="66"/>
      <c r="S244" s="67"/>
      <c r="T244" s="66"/>
      <c r="U244" s="67"/>
      <c r="V244" s="69"/>
      <c r="W244" s="69"/>
    </row>
    <row r="245" spans="6:23" x14ac:dyDescent="0.25">
      <c r="F245" s="70"/>
      <c r="G245" s="70"/>
      <c r="H245" s="67"/>
      <c r="I245" s="69"/>
      <c r="J245" s="69"/>
      <c r="K245" s="71"/>
      <c r="L245" s="66"/>
      <c r="M245" s="67"/>
      <c r="N245" s="66"/>
      <c r="O245" s="67"/>
      <c r="P245" s="68"/>
      <c r="Q245" s="66"/>
      <c r="R245" s="66"/>
      <c r="S245" s="67"/>
      <c r="T245" s="66"/>
      <c r="U245" s="67"/>
      <c r="V245" s="69"/>
      <c r="W245" s="69"/>
    </row>
    <row r="246" spans="6:23" x14ac:dyDescent="0.25">
      <c r="F246" s="70"/>
      <c r="G246" s="70"/>
      <c r="H246" s="67"/>
      <c r="I246" s="69"/>
      <c r="J246" s="69"/>
      <c r="K246" s="71"/>
      <c r="L246" s="66"/>
      <c r="M246" s="67"/>
      <c r="N246" s="66"/>
      <c r="O246" s="67"/>
      <c r="P246" s="68"/>
      <c r="Q246" s="66"/>
      <c r="R246" s="66"/>
      <c r="S246" s="67"/>
      <c r="T246" s="66"/>
      <c r="U246" s="67"/>
      <c r="V246" s="69"/>
      <c r="W246" s="69"/>
    </row>
    <row r="247" spans="6:23" x14ac:dyDescent="0.25">
      <c r="F247" s="70"/>
      <c r="G247" s="70"/>
      <c r="H247" s="67"/>
      <c r="I247" s="69"/>
      <c r="J247" s="69"/>
      <c r="K247" s="71"/>
      <c r="L247" s="66"/>
      <c r="M247" s="67"/>
      <c r="N247" s="66"/>
      <c r="O247" s="67"/>
      <c r="P247" s="68"/>
      <c r="Q247" s="66"/>
      <c r="R247" s="66"/>
      <c r="S247" s="67"/>
      <c r="T247" s="66"/>
      <c r="U247" s="67"/>
      <c r="V247" s="69"/>
      <c r="W247" s="69"/>
    </row>
    <row r="248" spans="6:23" x14ac:dyDescent="0.25">
      <c r="F248" s="70"/>
      <c r="G248" s="70"/>
      <c r="H248" s="67"/>
      <c r="I248" s="69"/>
      <c r="J248" s="69"/>
      <c r="K248" s="71"/>
      <c r="L248" s="66"/>
      <c r="M248" s="67"/>
      <c r="N248" s="66"/>
      <c r="O248" s="67"/>
      <c r="P248" s="68"/>
      <c r="Q248" s="66"/>
      <c r="R248" s="66"/>
      <c r="S248" s="67"/>
      <c r="T248" s="66"/>
      <c r="U248" s="67"/>
      <c r="V248" s="69"/>
      <c r="W248" s="69"/>
    </row>
    <row r="249" spans="6:23" x14ac:dyDescent="0.25">
      <c r="F249" s="70"/>
      <c r="G249" s="70"/>
      <c r="H249" s="67"/>
      <c r="I249" s="69"/>
      <c r="J249" s="69"/>
      <c r="K249" s="71"/>
      <c r="L249" s="66"/>
      <c r="M249" s="67"/>
      <c r="N249" s="66"/>
      <c r="O249" s="67"/>
      <c r="P249" s="68"/>
      <c r="Q249" s="66"/>
      <c r="R249" s="66"/>
      <c r="S249" s="67"/>
      <c r="T249" s="66"/>
      <c r="U249" s="67"/>
      <c r="V249" s="69"/>
      <c r="W249" s="69"/>
    </row>
    <row r="250" spans="6:23" x14ac:dyDescent="0.25">
      <c r="F250" s="70"/>
      <c r="G250" s="70"/>
      <c r="H250" s="67"/>
      <c r="I250" s="69"/>
      <c r="J250" s="69"/>
      <c r="K250" s="71"/>
      <c r="L250" s="66"/>
      <c r="M250" s="67"/>
      <c r="N250" s="66"/>
      <c r="O250" s="67"/>
      <c r="P250" s="68"/>
      <c r="Q250" s="66"/>
      <c r="R250" s="66"/>
      <c r="S250" s="67"/>
      <c r="T250" s="66"/>
      <c r="U250" s="67"/>
      <c r="V250" s="69"/>
      <c r="W250" s="69"/>
    </row>
    <row r="251" spans="6:23" x14ac:dyDescent="0.25">
      <c r="F251" s="70"/>
      <c r="G251" s="70"/>
      <c r="H251" s="67"/>
      <c r="I251" s="69"/>
      <c r="J251" s="69"/>
      <c r="K251" s="71"/>
      <c r="L251" s="66"/>
      <c r="M251" s="67"/>
      <c r="N251" s="66"/>
      <c r="O251" s="67"/>
      <c r="P251" s="68"/>
      <c r="Q251" s="66"/>
      <c r="R251" s="66"/>
      <c r="S251" s="67"/>
      <c r="T251" s="66"/>
      <c r="U251" s="67"/>
      <c r="V251" s="69"/>
      <c r="W251" s="69"/>
    </row>
    <row r="252" spans="6:23" x14ac:dyDescent="0.25">
      <c r="F252" s="70"/>
      <c r="G252" s="70"/>
      <c r="H252" s="67"/>
      <c r="I252" s="69"/>
      <c r="J252" s="69"/>
      <c r="K252" s="71"/>
      <c r="L252" s="66"/>
      <c r="M252" s="67"/>
      <c r="N252" s="66"/>
      <c r="O252" s="67"/>
      <c r="P252" s="68"/>
      <c r="Q252" s="66"/>
      <c r="R252" s="66"/>
      <c r="S252" s="67"/>
      <c r="T252" s="66"/>
      <c r="U252" s="67"/>
      <c r="V252" s="69"/>
      <c r="W252" s="69"/>
    </row>
    <row r="253" spans="6:23" x14ac:dyDescent="0.25">
      <c r="F253" s="70"/>
      <c r="G253" s="70"/>
      <c r="H253" s="67"/>
      <c r="I253" s="69"/>
      <c r="J253" s="69"/>
      <c r="K253" s="71"/>
      <c r="L253" s="66"/>
      <c r="M253" s="67"/>
      <c r="N253" s="66"/>
      <c r="O253" s="67"/>
      <c r="P253" s="68"/>
      <c r="Q253" s="66"/>
      <c r="R253" s="66"/>
      <c r="S253" s="67"/>
      <c r="T253" s="66"/>
      <c r="U253" s="67"/>
      <c r="V253" s="69"/>
      <c r="W253" s="69"/>
    </row>
    <row r="254" spans="6:23" x14ac:dyDescent="0.25">
      <c r="F254" s="70"/>
      <c r="G254" s="70"/>
      <c r="H254" s="67"/>
      <c r="I254" s="69"/>
      <c r="J254" s="69"/>
      <c r="K254" s="71"/>
      <c r="L254" s="66"/>
      <c r="M254" s="67"/>
      <c r="N254" s="66"/>
      <c r="O254" s="67"/>
      <c r="P254" s="68"/>
      <c r="Q254" s="66"/>
      <c r="R254" s="66"/>
      <c r="S254" s="67"/>
      <c r="T254" s="66"/>
      <c r="U254" s="67"/>
      <c r="V254" s="69"/>
      <c r="W254" s="69"/>
    </row>
    <row r="255" spans="6:23" x14ac:dyDescent="0.25">
      <c r="F255" s="70"/>
      <c r="G255" s="70"/>
      <c r="H255" s="67"/>
      <c r="I255" s="69"/>
      <c r="J255" s="69"/>
      <c r="K255" s="71"/>
      <c r="L255" s="66"/>
      <c r="M255" s="67"/>
      <c r="N255" s="66"/>
      <c r="O255" s="67"/>
      <c r="P255" s="68"/>
      <c r="Q255" s="66"/>
      <c r="R255" s="66"/>
      <c r="S255" s="67"/>
      <c r="T255" s="66"/>
      <c r="U255" s="67"/>
      <c r="V255" s="69"/>
      <c r="W255" s="69"/>
    </row>
    <row r="256" spans="6:23" x14ac:dyDescent="0.25">
      <c r="F256" s="70"/>
      <c r="G256" s="70"/>
      <c r="H256" s="67"/>
      <c r="I256" s="69"/>
      <c r="J256" s="69"/>
      <c r="K256" s="71"/>
      <c r="L256" s="66"/>
      <c r="M256" s="67"/>
      <c r="N256" s="66"/>
      <c r="O256" s="67"/>
      <c r="P256" s="68"/>
      <c r="Q256" s="66"/>
      <c r="R256" s="66"/>
      <c r="S256" s="67"/>
      <c r="T256" s="66"/>
      <c r="U256" s="67"/>
      <c r="V256" s="69"/>
      <c r="W256" s="69"/>
    </row>
    <row r="257" spans="6:23" x14ac:dyDescent="0.25">
      <c r="F257" s="70"/>
      <c r="G257" s="70"/>
      <c r="H257" s="67"/>
      <c r="I257" s="69"/>
      <c r="J257" s="69"/>
      <c r="K257" s="71"/>
      <c r="L257" s="66"/>
      <c r="M257" s="67"/>
      <c r="N257" s="66"/>
      <c r="O257" s="67"/>
      <c r="P257" s="68"/>
      <c r="Q257" s="66"/>
      <c r="R257" s="66"/>
      <c r="S257" s="67"/>
      <c r="T257" s="66"/>
      <c r="U257" s="67"/>
      <c r="V257" s="69"/>
      <c r="W257" s="69"/>
    </row>
    <row r="258" spans="6:23" x14ac:dyDescent="0.25">
      <c r="F258" s="70"/>
      <c r="G258" s="70"/>
      <c r="H258" s="67"/>
      <c r="I258" s="69"/>
      <c r="J258" s="69"/>
      <c r="K258" s="71"/>
      <c r="L258" s="66"/>
      <c r="M258" s="67"/>
      <c r="N258" s="66"/>
      <c r="O258" s="67"/>
      <c r="P258" s="68"/>
      <c r="Q258" s="66"/>
      <c r="R258" s="66"/>
      <c r="S258" s="67"/>
      <c r="T258" s="66"/>
      <c r="U258" s="67"/>
      <c r="V258" s="69"/>
      <c r="W258" s="69"/>
    </row>
    <row r="259" spans="6:23" x14ac:dyDescent="0.25">
      <c r="F259" s="70"/>
      <c r="G259" s="70"/>
      <c r="H259" s="67"/>
      <c r="I259" s="69"/>
      <c r="J259" s="69"/>
      <c r="K259" s="71"/>
      <c r="L259" s="66"/>
      <c r="M259" s="67"/>
      <c r="N259" s="66"/>
      <c r="O259" s="67"/>
      <c r="P259" s="68"/>
      <c r="Q259" s="66"/>
      <c r="R259" s="66"/>
      <c r="S259" s="67"/>
      <c r="T259" s="66"/>
      <c r="U259" s="67"/>
      <c r="V259" s="69"/>
      <c r="W259" s="69"/>
    </row>
    <row r="260" spans="6:23" x14ac:dyDescent="0.25">
      <c r="F260" s="70"/>
      <c r="G260" s="70"/>
      <c r="H260" s="67"/>
      <c r="I260" s="69"/>
      <c r="J260" s="69"/>
      <c r="K260" s="71"/>
      <c r="L260" s="66"/>
      <c r="M260" s="67"/>
      <c r="N260" s="66"/>
      <c r="O260" s="67"/>
      <c r="P260" s="68"/>
      <c r="Q260" s="66"/>
      <c r="R260" s="66"/>
      <c r="S260" s="67"/>
      <c r="T260" s="66"/>
      <c r="U260" s="67"/>
      <c r="V260" s="69"/>
      <c r="W260" s="69"/>
    </row>
    <row r="261" spans="6:23" x14ac:dyDescent="0.25">
      <c r="F261" s="70"/>
      <c r="G261" s="70"/>
      <c r="H261" s="67"/>
      <c r="I261" s="69"/>
      <c r="J261" s="69"/>
      <c r="K261" s="71"/>
      <c r="L261" s="66"/>
      <c r="M261" s="67"/>
      <c r="N261" s="66"/>
      <c r="O261" s="67"/>
      <c r="P261" s="68"/>
      <c r="Q261" s="66"/>
      <c r="R261" s="66"/>
      <c r="S261" s="67"/>
      <c r="T261" s="66"/>
      <c r="U261" s="67"/>
      <c r="V261" s="69"/>
      <c r="W261" s="69"/>
    </row>
    <row r="262" spans="6:23" x14ac:dyDescent="0.25">
      <c r="F262" s="70"/>
      <c r="G262" s="70"/>
      <c r="H262" s="67"/>
      <c r="I262" s="69"/>
      <c r="J262" s="69"/>
      <c r="K262" s="71"/>
      <c r="L262" s="66"/>
      <c r="M262" s="67"/>
      <c r="N262" s="66"/>
      <c r="O262" s="67"/>
      <c r="P262" s="68"/>
      <c r="Q262" s="66"/>
      <c r="R262" s="66"/>
      <c r="S262" s="67"/>
      <c r="T262" s="66"/>
      <c r="U262" s="67"/>
      <c r="V262" s="69"/>
      <c r="W262" s="69"/>
    </row>
    <row r="263" spans="6:23" x14ac:dyDescent="0.25">
      <c r="F263" s="70"/>
      <c r="G263" s="70"/>
      <c r="H263" s="67"/>
      <c r="I263" s="69"/>
      <c r="J263" s="69"/>
      <c r="K263" s="71"/>
      <c r="L263" s="66"/>
      <c r="M263" s="67"/>
      <c r="N263" s="66"/>
      <c r="O263" s="67"/>
      <c r="P263" s="68"/>
      <c r="Q263" s="66"/>
      <c r="R263" s="66"/>
      <c r="S263" s="67"/>
      <c r="T263" s="66"/>
      <c r="U263" s="67"/>
      <c r="V263" s="69"/>
      <c r="W263" s="69"/>
    </row>
    <row r="264" spans="6:23" x14ac:dyDescent="0.25">
      <c r="F264" s="70"/>
      <c r="G264" s="70"/>
      <c r="H264" s="67"/>
      <c r="I264" s="69"/>
      <c r="J264" s="69"/>
      <c r="K264" s="71"/>
      <c r="L264" s="66"/>
      <c r="M264" s="67"/>
      <c r="N264" s="66"/>
      <c r="O264" s="67"/>
      <c r="P264" s="68"/>
      <c r="Q264" s="66"/>
      <c r="R264" s="66"/>
      <c r="S264" s="67"/>
      <c r="T264" s="66"/>
      <c r="U264" s="67"/>
      <c r="V264" s="69"/>
      <c r="W264" s="69"/>
    </row>
    <row r="265" spans="6:23" x14ac:dyDescent="0.25">
      <c r="F265" s="70"/>
      <c r="G265" s="70"/>
      <c r="H265" s="67"/>
      <c r="I265" s="69"/>
      <c r="J265" s="69"/>
      <c r="K265" s="71"/>
      <c r="L265" s="66"/>
      <c r="M265" s="67"/>
      <c r="N265" s="66"/>
      <c r="O265" s="67"/>
      <c r="P265" s="68"/>
      <c r="Q265" s="66"/>
      <c r="R265" s="66"/>
      <c r="S265" s="67"/>
      <c r="T265" s="66"/>
      <c r="U265" s="67"/>
      <c r="V265" s="69"/>
      <c r="W265" s="69"/>
    </row>
    <row r="266" spans="6:23" x14ac:dyDescent="0.25">
      <c r="F266" s="70"/>
      <c r="G266" s="70"/>
      <c r="H266" s="67"/>
      <c r="I266" s="69"/>
      <c r="J266" s="69"/>
      <c r="K266" s="71"/>
      <c r="L266" s="66"/>
      <c r="M266" s="67"/>
      <c r="N266" s="66"/>
      <c r="O266" s="67"/>
      <c r="P266" s="68"/>
      <c r="Q266" s="66"/>
      <c r="R266" s="66"/>
      <c r="S266" s="67"/>
      <c r="T266" s="66"/>
      <c r="U266" s="67"/>
      <c r="V266" s="69"/>
      <c r="W266" s="69"/>
    </row>
    <row r="267" spans="6:23" x14ac:dyDescent="0.25">
      <c r="F267" s="70"/>
      <c r="G267" s="70"/>
      <c r="H267" s="67"/>
      <c r="I267" s="69"/>
      <c r="J267" s="69"/>
      <c r="K267" s="71"/>
      <c r="L267" s="66"/>
      <c r="M267" s="67"/>
      <c r="N267" s="66"/>
      <c r="O267" s="67"/>
      <c r="P267" s="68"/>
      <c r="Q267" s="66"/>
      <c r="R267" s="66"/>
      <c r="S267" s="67"/>
      <c r="T267" s="66"/>
      <c r="U267" s="67"/>
      <c r="V267" s="69"/>
      <c r="W267" s="69"/>
    </row>
    <row r="268" spans="6:23" x14ac:dyDescent="0.25">
      <c r="F268" s="70"/>
      <c r="G268" s="70"/>
      <c r="H268" s="67"/>
      <c r="I268" s="69"/>
      <c r="J268" s="69"/>
      <c r="K268" s="71"/>
      <c r="L268" s="66"/>
      <c r="M268" s="67"/>
      <c r="N268" s="66"/>
      <c r="O268" s="67"/>
      <c r="P268" s="68"/>
      <c r="Q268" s="66"/>
      <c r="R268" s="66"/>
      <c r="S268" s="67"/>
      <c r="T268" s="66"/>
      <c r="U268" s="67"/>
      <c r="V268" s="69"/>
      <c r="W268" s="69"/>
    </row>
    <row r="269" spans="6:23" x14ac:dyDescent="0.25">
      <c r="F269" s="70"/>
      <c r="G269" s="70"/>
      <c r="H269" s="67"/>
      <c r="I269" s="69"/>
      <c r="J269" s="69"/>
      <c r="K269" s="71"/>
      <c r="L269" s="66"/>
      <c r="M269" s="67"/>
      <c r="N269" s="66"/>
      <c r="O269" s="67"/>
      <c r="P269" s="68"/>
      <c r="Q269" s="66"/>
      <c r="R269" s="66"/>
      <c r="S269" s="67"/>
      <c r="T269" s="66"/>
      <c r="U269" s="67"/>
      <c r="V269" s="69"/>
      <c r="W269" s="69"/>
    </row>
    <row r="270" spans="6:23" x14ac:dyDescent="0.25">
      <c r="F270" s="70"/>
      <c r="G270" s="70"/>
      <c r="H270" s="67"/>
      <c r="I270" s="69"/>
      <c r="J270" s="69"/>
      <c r="K270" s="71"/>
      <c r="L270" s="66"/>
      <c r="M270" s="67"/>
      <c r="N270" s="66"/>
      <c r="O270" s="67"/>
      <c r="P270" s="68"/>
      <c r="Q270" s="66"/>
      <c r="R270" s="66"/>
      <c r="S270" s="67"/>
      <c r="T270" s="66"/>
      <c r="U270" s="67"/>
      <c r="V270" s="69"/>
      <c r="W270" s="69"/>
    </row>
    <row r="271" spans="6:23" x14ac:dyDescent="0.25">
      <c r="F271" s="70"/>
      <c r="G271" s="70"/>
      <c r="H271" s="67"/>
      <c r="I271" s="69"/>
      <c r="J271" s="69"/>
      <c r="K271" s="71"/>
      <c r="L271" s="66"/>
      <c r="M271" s="67"/>
      <c r="N271" s="66"/>
      <c r="O271" s="67"/>
      <c r="P271" s="68"/>
      <c r="Q271" s="66"/>
      <c r="R271" s="66"/>
      <c r="S271" s="67"/>
      <c r="T271" s="66"/>
      <c r="U271" s="67"/>
      <c r="V271" s="69"/>
      <c r="W271" s="69"/>
    </row>
    <row r="272" spans="6:23" x14ac:dyDescent="0.25">
      <c r="F272" s="70"/>
      <c r="G272" s="70"/>
      <c r="H272" s="67"/>
      <c r="I272" s="69"/>
      <c r="J272" s="69"/>
      <c r="K272" s="71"/>
      <c r="L272" s="66"/>
      <c r="M272" s="67"/>
      <c r="N272" s="66"/>
      <c r="O272" s="67"/>
      <c r="P272" s="68"/>
      <c r="Q272" s="66"/>
      <c r="R272" s="66"/>
      <c r="S272" s="67"/>
      <c r="T272" s="66"/>
      <c r="U272" s="67"/>
      <c r="V272" s="69"/>
      <c r="W272" s="69"/>
    </row>
    <row r="273" spans="6:23" x14ac:dyDescent="0.25">
      <c r="F273" s="70"/>
      <c r="G273" s="70"/>
      <c r="H273" s="67"/>
      <c r="I273" s="69"/>
      <c r="J273" s="69"/>
      <c r="K273" s="71"/>
      <c r="L273" s="66"/>
      <c r="M273" s="67"/>
      <c r="N273" s="66"/>
      <c r="O273" s="67"/>
      <c r="P273" s="68"/>
      <c r="Q273" s="66"/>
      <c r="R273" s="66"/>
      <c r="S273" s="67"/>
      <c r="T273" s="66"/>
      <c r="U273" s="67"/>
      <c r="V273" s="69"/>
      <c r="W273" s="69"/>
    </row>
    <row r="274" spans="6:23" x14ac:dyDescent="0.25">
      <c r="F274" s="70"/>
      <c r="G274" s="70"/>
      <c r="H274" s="67"/>
      <c r="I274" s="69"/>
      <c r="J274" s="69"/>
      <c r="K274" s="71"/>
      <c r="L274" s="66"/>
      <c r="M274" s="67"/>
      <c r="N274" s="66"/>
      <c r="O274" s="67"/>
      <c r="P274" s="68"/>
      <c r="Q274" s="66"/>
      <c r="R274" s="66"/>
      <c r="S274" s="67"/>
      <c r="T274" s="66"/>
      <c r="U274" s="67"/>
      <c r="V274" s="69"/>
      <c r="W274" s="69"/>
    </row>
    <row r="275" spans="6:23" x14ac:dyDescent="0.25">
      <c r="F275" s="70"/>
      <c r="G275" s="70"/>
      <c r="H275" s="67"/>
      <c r="I275" s="69"/>
      <c r="J275" s="69"/>
      <c r="K275" s="71"/>
      <c r="L275" s="66"/>
      <c r="M275" s="67"/>
      <c r="N275" s="66"/>
      <c r="O275" s="67"/>
      <c r="P275" s="68"/>
      <c r="Q275" s="66"/>
      <c r="R275" s="66"/>
      <c r="S275" s="67"/>
      <c r="T275" s="66"/>
      <c r="U275" s="67"/>
      <c r="V275" s="69"/>
      <c r="W275" s="69"/>
    </row>
    <row r="276" spans="6:23" x14ac:dyDescent="0.25">
      <c r="F276" s="70"/>
      <c r="G276" s="70"/>
      <c r="H276" s="67"/>
      <c r="I276" s="69"/>
      <c r="J276" s="69"/>
      <c r="K276" s="71"/>
      <c r="L276" s="66"/>
      <c r="M276" s="67"/>
      <c r="N276" s="66"/>
      <c r="O276" s="67"/>
      <c r="P276" s="68"/>
      <c r="Q276" s="66"/>
      <c r="R276" s="66"/>
      <c r="S276" s="67"/>
      <c r="T276" s="66"/>
      <c r="U276" s="67"/>
      <c r="V276" s="69"/>
      <c r="W276" s="69"/>
    </row>
    <row r="277" spans="6:23" x14ac:dyDescent="0.25">
      <c r="F277" s="70"/>
      <c r="G277" s="70"/>
      <c r="H277" s="67"/>
      <c r="I277" s="69"/>
      <c r="J277" s="69"/>
      <c r="K277" s="71"/>
      <c r="L277" s="66"/>
      <c r="M277" s="67"/>
      <c r="N277" s="66"/>
      <c r="O277" s="67"/>
      <c r="P277" s="68"/>
      <c r="Q277" s="66"/>
      <c r="R277" s="66"/>
      <c r="S277" s="67"/>
      <c r="T277" s="66"/>
      <c r="U277" s="67"/>
      <c r="V277" s="69"/>
      <c r="W277" s="69"/>
    </row>
    <row r="278" spans="6:23" x14ac:dyDescent="0.25">
      <c r="F278" s="70"/>
      <c r="G278" s="70"/>
      <c r="H278" s="67"/>
      <c r="I278" s="69"/>
      <c r="J278" s="69"/>
      <c r="K278" s="71"/>
      <c r="L278" s="66"/>
      <c r="M278" s="67"/>
      <c r="N278" s="66"/>
      <c r="O278" s="67"/>
      <c r="P278" s="68"/>
      <c r="Q278" s="66"/>
      <c r="R278" s="66"/>
      <c r="S278" s="67"/>
      <c r="T278" s="66"/>
      <c r="U278" s="67"/>
      <c r="V278" s="69"/>
      <c r="W278" s="69"/>
    </row>
    <row r="279" spans="6:23" x14ac:dyDescent="0.25">
      <c r="F279" s="70"/>
      <c r="G279" s="70"/>
      <c r="H279" s="67"/>
      <c r="I279" s="69"/>
      <c r="J279" s="69"/>
      <c r="K279" s="71"/>
      <c r="L279" s="66"/>
      <c r="M279" s="67"/>
      <c r="N279" s="66"/>
      <c r="O279" s="67"/>
      <c r="P279" s="68"/>
      <c r="Q279" s="66"/>
      <c r="R279" s="66"/>
      <c r="S279" s="67"/>
      <c r="T279" s="66"/>
      <c r="U279" s="67"/>
      <c r="V279" s="69"/>
      <c r="W279" s="69"/>
    </row>
    <row r="280" spans="6:23" x14ac:dyDescent="0.25">
      <c r="F280" s="70"/>
      <c r="G280" s="70"/>
      <c r="H280" s="67"/>
      <c r="I280" s="69"/>
      <c r="J280" s="69"/>
      <c r="K280" s="71"/>
      <c r="L280" s="66"/>
      <c r="M280" s="67"/>
      <c r="N280" s="66"/>
      <c r="O280" s="67"/>
      <c r="P280" s="68"/>
      <c r="Q280" s="66"/>
      <c r="R280" s="66"/>
      <c r="S280" s="67"/>
      <c r="T280" s="66"/>
      <c r="U280" s="67"/>
      <c r="V280" s="69"/>
      <c r="W280" s="69"/>
    </row>
    <row r="281" spans="6:23" x14ac:dyDescent="0.25">
      <c r="F281" s="70"/>
      <c r="G281" s="70"/>
      <c r="H281" s="67"/>
      <c r="I281" s="69"/>
      <c r="J281" s="69"/>
      <c r="K281" s="71"/>
      <c r="L281" s="66"/>
      <c r="M281" s="67"/>
      <c r="N281" s="66"/>
      <c r="O281" s="67"/>
      <c r="P281" s="68"/>
      <c r="Q281" s="66"/>
      <c r="R281" s="66"/>
      <c r="S281" s="67"/>
      <c r="T281" s="66"/>
      <c r="U281" s="67"/>
      <c r="V281" s="69"/>
      <c r="W281" s="69"/>
    </row>
    <row r="282" spans="6:23" x14ac:dyDescent="0.25">
      <c r="F282" s="70"/>
      <c r="G282" s="70"/>
      <c r="H282" s="67"/>
      <c r="I282" s="69"/>
      <c r="J282" s="69"/>
      <c r="K282" s="71"/>
      <c r="L282" s="66"/>
      <c r="M282" s="67"/>
      <c r="N282" s="66"/>
      <c r="O282" s="67"/>
      <c r="P282" s="68"/>
      <c r="Q282" s="66"/>
      <c r="R282" s="66"/>
      <c r="S282" s="67"/>
      <c r="T282" s="66"/>
      <c r="U282" s="67"/>
      <c r="V282" s="69"/>
      <c r="W282" s="69"/>
    </row>
    <row r="283" spans="6:23" x14ac:dyDescent="0.25">
      <c r="F283" s="70"/>
      <c r="G283" s="70"/>
      <c r="H283" s="67"/>
      <c r="I283" s="69"/>
      <c r="J283" s="69"/>
      <c r="K283" s="71"/>
      <c r="L283" s="66"/>
      <c r="M283" s="67"/>
      <c r="N283" s="66"/>
      <c r="O283" s="67"/>
      <c r="P283" s="68"/>
      <c r="Q283" s="66"/>
      <c r="R283" s="66"/>
      <c r="S283" s="67"/>
      <c r="T283" s="66"/>
      <c r="U283" s="67"/>
      <c r="V283" s="69"/>
      <c r="W283" s="69"/>
    </row>
    <row r="284" spans="6:23" x14ac:dyDescent="0.25">
      <c r="F284" s="70"/>
      <c r="G284" s="70"/>
      <c r="H284" s="67"/>
      <c r="I284" s="69"/>
      <c r="J284" s="69"/>
      <c r="K284" s="71"/>
      <c r="L284" s="66"/>
      <c r="M284" s="67"/>
      <c r="N284" s="66"/>
      <c r="O284" s="67"/>
      <c r="P284" s="68"/>
      <c r="Q284" s="66"/>
      <c r="R284" s="66"/>
      <c r="S284" s="67"/>
      <c r="T284" s="66"/>
      <c r="U284" s="67"/>
      <c r="V284" s="69"/>
      <c r="W284" s="69"/>
    </row>
    <row r="285" spans="6:23" x14ac:dyDescent="0.25">
      <c r="F285" s="70"/>
      <c r="G285" s="70"/>
      <c r="H285" s="67"/>
      <c r="I285" s="69"/>
      <c r="J285" s="69"/>
      <c r="K285" s="71"/>
      <c r="L285" s="66"/>
      <c r="M285" s="67"/>
      <c r="N285" s="66"/>
      <c r="O285" s="67"/>
      <c r="P285" s="68"/>
      <c r="Q285" s="66"/>
      <c r="R285" s="66"/>
      <c r="S285" s="67"/>
      <c r="T285" s="66"/>
      <c r="U285" s="67"/>
      <c r="V285" s="69"/>
      <c r="W285" s="69"/>
    </row>
    <row r="286" spans="6:23" x14ac:dyDescent="0.25">
      <c r="F286" s="70"/>
      <c r="G286" s="70"/>
      <c r="H286" s="67"/>
      <c r="I286" s="69"/>
      <c r="J286" s="69"/>
      <c r="K286" s="71"/>
      <c r="L286" s="66"/>
      <c r="M286" s="67"/>
      <c r="N286" s="66"/>
      <c r="O286" s="67"/>
      <c r="P286" s="68"/>
      <c r="Q286" s="66"/>
      <c r="R286" s="66"/>
      <c r="S286" s="67"/>
      <c r="T286" s="66"/>
      <c r="U286" s="67"/>
      <c r="V286" s="69"/>
      <c r="W286" s="69"/>
    </row>
    <row r="287" spans="6:23" x14ac:dyDescent="0.25">
      <c r="F287" s="70"/>
      <c r="G287" s="70"/>
      <c r="H287" s="67"/>
      <c r="I287" s="69"/>
      <c r="J287" s="69"/>
      <c r="K287" s="71"/>
      <c r="L287" s="66"/>
      <c r="M287" s="67"/>
      <c r="N287" s="66"/>
      <c r="O287" s="67"/>
      <c r="P287" s="68"/>
      <c r="Q287" s="66"/>
      <c r="R287" s="66"/>
      <c r="S287" s="67"/>
      <c r="T287" s="66"/>
      <c r="U287" s="67"/>
      <c r="V287" s="69"/>
      <c r="W287" s="69"/>
    </row>
    <row r="288" spans="6:23" x14ac:dyDescent="0.25">
      <c r="F288" s="70"/>
      <c r="G288" s="70"/>
      <c r="H288" s="67"/>
      <c r="I288" s="69"/>
      <c r="J288" s="69"/>
      <c r="K288" s="71"/>
      <c r="L288" s="66"/>
      <c r="M288" s="67"/>
      <c r="N288" s="66"/>
      <c r="O288" s="67"/>
      <c r="P288" s="68"/>
      <c r="Q288" s="66"/>
      <c r="R288" s="66"/>
      <c r="S288" s="67"/>
      <c r="T288" s="66"/>
      <c r="U288" s="67"/>
      <c r="V288" s="69"/>
      <c r="W288" s="69"/>
    </row>
    <row r="289" spans="6:23" x14ac:dyDescent="0.25">
      <c r="F289" s="70"/>
      <c r="G289" s="70"/>
      <c r="H289" s="67"/>
      <c r="I289" s="69"/>
      <c r="J289" s="69"/>
      <c r="K289" s="71"/>
      <c r="L289" s="66"/>
      <c r="M289" s="67"/>
      <c r="N289" s="66"/>
      <c r="O289" s="67"/>
      <c r="P289" s="68"/>
      <c r="Q289" s="66"/>
      <c r="R289" s="66"/>
      <c r="S289" s="67"/>
      <c r="T289" s="66"/>
      <c r="U289" s="67"/>
      <c r="V289" s="69"/>
      <c r="W289" s="69"/>
    </row>
    <row r="290" spans="6:23" x14ac:dyDescent="0.25">
      <c r="F290" s="70"/>
      <c r="G290" s="70"/>
      <c r="H290" s="67"/>
      <c r="I290" s="69"/>
      <c r="J290" s="69"/>
      <c r="K290" s="71"/>
      <c r="L290" s="66"/>
      <c r="M290" s="67"/>
      <c r="N290" s="66"/>
      <c r="O290" s="67"/>
      <c r="P290" s="68"/>
      <c r="Q290" s="66"/>
      <c r="R290" s="66"/>
      <c r="S290" s="67"/>
      <c r="T290" s="66"/>
      <c r="U290" s="67"/>
      <c r="V290" s="69"/>
      <c r="W290" s="69"/>
    </row>
    <row r="291" spans="6:23" x14ac:dyDescent="0.25">
      <c r="F291" s="70"/>
      <c r="G291" s="70"/>
      <c r="H291" s="67"/>
      <c r="I291" s="69"/>
      <c r="J291" s="69"/>
      <c r="K291" s="71"/>
      <c r="L291" s="66"/>
      <c r="M291" s="67"/>
      <c r="N291" s="66"/>
      <c r="O291" s="67"/>
      <c r="P291" s="68"/>
      <c r="Q291" s="66"/>
      <c r="R291" s="66"/>
      <c r="S291" s="67"/>
      <c r="T291" s="66"/>
      <c r="U291" s="67"/>
      <c r="V291" s="69"/>
      <c r="W291" s="69"/>
    </row>
    <row r="292" spans="6:23" x14ac:dyDescent="0.25">
      <c r="F292" s="70"/>
      <c r="G292" s="70"/>
      <c r="H292" s="67"/>
      <c r="I292" s="69"/>
      <c r="J292" s="69"/>
      <c r="K292" s="71"/>
      <c r="L292" s="66"/>
      <c r="M292" s="67"/>
      <c r="N292" s="66"/>
      <c r="O292" s="67"/>
      <c r="P292" s="68"/>
      <c r="Q292" s="66"/>
      <c r="R292" s="66"/>
      <c r="S292" s="67"/>
      <c r="T292" s="66"/>
      <c r="U292" s="67"/>
      <c r="V292" s="69"/>
      <c r="W292" s="69"/>
    </row>
    <row r="293" spans="6:23" x14ac:dyDescent="0.25">
      <c r="F293" s="70"/>
      <c r="G293" s="70"/>
      <c r="H293" s="67"/>
      <c r="I293" s="69"/>
      <c r="J293" s="69"/>
      <c r="K293" s="71"/>
      <c r="L293" s="66"/>
      <c r="M293" s="67"/>
      <c r="N293" s="66"/>
      <c r="O293" s="67"/>
      <c r="P293" s="68"/>
      <c r="Q293" s="66"/>
      <c r="R293" s="66"/>
      <c r="S293" s="67"/>
      <c r="T293" s="66"/>
      <c r="U293" s="67"/>
      <c r="V293" s="69"/>
      <c r="W293" s="69"/>
    </row>
    <row r="294" spans="6:23" x14ac:dyDescent="0.25">
      <c r="F294" s="70"/>
      <c r="G294" s="70"/>
      <c r="H294" s="67"/>
      <c r="I294" s="69"/>
      <c r="J294" s="69"/>
      <c r="K294" s="71"/>
      <c r="L294" s="66"/>
      <c r="M294" s="67"/>
      <c r="N294" s="66"/>
      <c r="O294" s="67"/>
      <c r="P294" s="68"/>
      <c r="Q294" s="66"/>
      <c r="R294" s="66"/>
      <c r="S294" s="67"/>
      <c r="T294" s="66"/>
      <c r="U294" s="67"/>
      <c r="V294" s="69"/>
      <c r="W294" s="69"/>
    </row>
    <row r="295" spans="6:23" x14ac:dyDescent="0.25">
      <c r="F295" s="70"/>
      <c r="G295" s="70"/>
      <c r="H295" s="67"/>
      <c r="I295" s="69"/>
      <c r="J295" s="69"/>
      <c r="K295" s="71"/>
      <c r="L295" s="66"/>
      <c r="M295" s="67"/>
      <c r="N295" s="66"/>
      <c r="O295" s="67"/>
      <c r="P295" s="68"/>
      <c r="Q295" s="66"/>
      <c r="R295" s="66"/>
      <c r="S295" s="67"/>
      <c r="T295" s="66"/>
      <c r="U295" s="67"/>
      <c r="V295" s="69"/>
      <c r="W295" s="69"/>
    </row>
    <row r="296" spans="6:23" x14ac:dyDescent="0.25">
      <c r="F296" s="70"/>
      <c r="G296" s="70"/>
      <c r="H296" s="67"/>
      <c r="I296" s="69"/>
      <c r="J296" s="69"/>
      <c r="K296" s="71"/>
      <c r="L296" s="66"/>
      <c r="M296" s="67"/>
      <c r="N296" s="66"/>
      <c r="O296" s="67"/>
      <c r="P296" s="68"/>
      <c r="Q296" s="66"/>
      <c r="R296" s="66"/>
      <c r="S296" s="67"/>
      <c r="T296" s="66"/>
      <c r="U296" s="67"/>
      <c r="V296" s="69"/>
      <c r="W296" s="69"/>
    </row>
    <row r="297" spans="6:23" x14ac:dyDescent="0.25">
      <c r="F297" s="70"/>
      <c r="G297" s="70"/>
      <c r="H297" s="67"/>
      <c r="I297" s="69"/>
      <c r="J297" s="69"/>
      <c r="K297" s="71"/>
      <c r="L297" s="66"/>
      <c r="M297" s="67"/>
      <c r="N297" s="66"/>
      <c r="O297" s="67"/>
      <c r="P297" s="68"/>
      <c r="Q297" s="66"/>
      <c r="R297" s="66"/>
      <c r="S297" s="67"/>
      <c r="T297" s="66"/>
      <c r="U297" s="67"/>
      <c r="V297" s="69"/>
      <c r="W297" s="69"/>
    </row>
    <row r="298" spans="6:23" x14ac:dyDescent="0.25">
      <c r="F298" s="70"/>
      <c r="G298" s="70"/>
      <c r="H298" s="67"/>
      <c r="I298" s="69"/>
      <c r="J298" s="69"/>
      <c r="K298" s="71"/>
      <c r="L298" s="66"/>
      <c r="M298" s="67"/>
      <c r="N298" s="66"/>
      <c r="O298" s="67"/>
      <c r="P298" s="68"/>
      <c r="Q298" s="66"/>
      <c r="R298" s="66"/>
      <c r="S298" s="67"/>
      <c r="T298" s="66"/>
      <c r="U298" s="67"/>
      <c r="V298" s="69"/>
      <c r="W298" s="69"/>
    </row>
    <row r="299" spans="6:23" x14ac:dyDescent="0.25">
      <c r="F299" s="70"/>
      <c r="G299" s="70"/>
      <c r="H299" s="67"/>
      <c r="I299" s="69"/>
      <c r="J299" s="69"/>
      <c r="K299" s="71"/>
      <c r="L299" s="66"/>
      <c r="M299" s="67"/>
      <c r="N299" s="66"/>
      <c r="O299" s="67"/>
      <c r="P299" s="68"/>
      <c r="Q299" s="66"/>
      <c r="R299" s="66"/>
      <c r="S299" s="67"/>
      <c r="T299" s="66"/>
      <c r="U299" s="67"/>
      <c r="V299" s="69"/>
      <c r="W299" s="69"/>
    </row>
    <row r="300" spans="6:23" x14ac:dyDescent="0.25">
      <c r="F300" s="70"/>
      <c r="G300" s="70"/>
      <c r="H300" s="67"/>
      <c r="I300" s="69"/>
      <c r="J300" s="69"/>
      <c r="K300" s="71"/>
      <c r="L300" s="66"/>
      <c r="M300" s="67"/>
      <c r="N300" s="66"/>
      <c r="O300" s="67"/>
      <c r="P300" s="68"/>
      <c r="Q300" s="66"/>
      <c r="R300" s="66"/>
      <c r="S300" s="67"/>
      <c r="T300" s="66"/>
      <c r="U300" s="67"/>
      <c r="V300" s="69"/>
      <c r="W300" s="69"/>
    </row>
    <row r="301" spans="6:23" x14ac:dyDescent="0.25">
      <c r="F301" s="70"/>
      <c r="G301" s="70"/>
      <c r="H301" s="67"/>
      <c r="I301" s="69"/>
      <c r="J301" s="69"/>
      <c r="K301" s="71"/>
      <c r="L301" s="66"/>
      <c r="M301" s="67"/>
      <c r="N301" s="66"/>
      <c r="O301" s="67"/>
      <c r="P301" s="68"/>
      <c r="Q301" s="66"/>
      <c r="R301" s="66"/>
      <c r="S301" s="67"/>
      <c r="T301" s="66"/>
      <c r="U301" s="67"/>
      <c r="V301" s="69"/>
      <c r="W301" s="69"/>
    </row>
    <row r="302" spans="6:23" x14ac:dyDescent="0.25">
      <c r="F302" s="70"/>
      <c r="G302" s="70"/>
      <c r="H302" s="67"/>
      <c r="I302" s="69"/>
      <c r="J302" s="69"/>
      <c r="K302" s="71"/>
      <c r="L302" s="66"/>
      <c r="M302" s="67"/>
      <c r="N302" s="66"/>
      <c r="O302" s="67"/>
      <c r="P302" s="68"/>
      <c r="Q302" s="66"/>
      <c r="R302" s="66"/>
      <c r="S302" s="67"/>
      <c r="T302" s="66"/>
      <c r="U302" s="67"/>
      <c r="V302" s="69"/>
      <c r="W302" s="69"/>
    </row>
    <row r="303" spans="6:23" x14ac:dyDescent="0.25">
      <c r="F303" s="70"/>
      <c r="G303" s="70"/>
      <c r="H303" s="67"/>
      <c r="I303" s="69"/>
      <c r="J303" s="69"/>
      <c r="K303" s="71"/>
      <c r="L303" s="66"/>
      <c r="M303" s="67"/>
      <c r="N303" s="66"/>
      <c r="O303" s="67"/>
      <c r="P303" s="68"/>
      <c r="Q303" s="66"/>
      <c r="R303" s="66"/>
      <c r="S303" s="67"/>
      <c r="T303" s="66"/>
      <c r="U303" s="67"/>
      <c r="V303" s="69"/>
      <c r="W303" s="69"/>
    </row>
    <row r="304" spans="6:23" x14ac:dyDescent="0.25">
      <c r="F304" s="70"/>
      <c r="G304" s="70"/>
      <c r="H304" s="67"/>
      <c r="I304" s="69"/>
      <c r="J304" s="69"/>
      <c r="K304" s="71"/>
      <c r="L304" s="66"/>
      <c r="M304" s="67"/>
      <c r="N304" s="66"/>
      <c r="O304" s="67"/>
      <c r="P304" s="68"/>
      <c r="Q304" s="66"/>
      <c r="R304" s="66"/>
      <c r="S304" s="67"/>
      <c r="T304" s="66"/>
      <c r="U304" s="67"/>
      <c r="V304" s="69"/>
      <c r="W304" s="69"/>
    </row>
    <row r="305" spans="6:23" x14ac:dyDescent="0.25">
      <c r="F305" s="70"/>
      <c r="G305" s="70"/>
      <c r="H305" s="67"/>
      <c r="I305" s="69"/>
      <c r="J305" s="69"/>
      <c r="K305" s="71"/>
      <c r="L305" s="66"/>
      <c r="M305" s="67"/>
      <c r="N305" s="66"/>
      <c r="O305" s="67"/>
      <c r="P305" s="68"/>
      <c r="Q305" s="66"/>
      <c r="R305" s="66"/>
      <c r="S305" s="67"/>
      <c r="T305" s="66"/>
      <c r="U305" s="67"/>
      <c r="V305" s="69"/>
      <c r="W305" s="69"/>
    </row>
    <row r="306" spans="6:23" x14ac:dyDescent="0.25">
      <c r="F306" s="70"/>
      <c r="G306" s="70"/>
      <c r="H306" s="67"/>
      <c r="I306" s="69"/>
      <c r="J306" s="69"/>
      <c r="K306" s="71"/>
      <c r="L306" s="66"/>
      <c r="M306" s="67"/>
      <c r="N306" s="66"/>
      <c r="O306" s="67"/>
      <c r="P306" s="68"/>
      <c r="Q306" s="66"/>
      <c r="R306" s="66"/>
      <c r="S306" s="67"/>
      <c r="T306" s="66"/>
      <c r="U306" s="67"/>
      <c r="V306" s="69"/>
      <c r="W306" s="69"/>
    </row>
    <row r="307" spans="6:23" x14ac:dyDescent="0.25">
      <c r="F307" s="70"/>
      <c r="G307" s="70"/>
      <c r="H307" s="67"/>
      <c r="I307" s="69"/>
      <c r="J307" s="69"/>
      <c r="K307" s="71"/>
      <c r="L307" s="66"/>
      <c r="M307" s="67"/>
      <c r="N307" s="66"/>
      <c r="O307" s="67"/>
      <c r="P307" s="68"/>
      <c r="Q307" s="66"/>
      <c r="R307" s="66"/>
      <c r="S307" s="67"/>
      <c r="T307" s="66"/>
      <c r="U307" s="67"/>
      <c r="V307" s="69"/>
      <c r="W307" s="69"/>
    </row>
    <row r="308" spans="6:23" x14ac:dyDescent="0.25">
      <c r="F308" s="70"/>
      <c r="G308" s="70"/>
      <c r="H308" s="67"/>
      <c r="I308" s="69"/>
      <c r="J308" s="69"/>
      <c r="K308" s="71"/>
      <c r="L308" s="66"/>
      <c r="M308" s="67"/>
      <c r="N308" s="66"/>
      <c r="O308" s="67"/>
      <c r="P308" s="68"/>
      <c r="Q308" s="66"/>
      <c r="R308" s="66"/>
      <c r="S308" s="67"/>
      <c r="T308" s="66"/>
      <c r="U308" s="67"/>
      <c r="V308" s="69"/>
      <c r="W308" s="69"/>
    </row>
    <row r="309" spans="6:23" x14ac:dyDescent="0.25">
      <c r="F309" s="70"/>
      <c r="G309" s="70"/>
      <c r="H309" s="67"/>
      <c r="I309" s="69"/>
      <c r="J309" s="69"/>
      <c r="K309" s="71"/>
      <c r="L309" s="66"/>
      <c r="M309" s="67"/>
      <c r="N309" s="66"/>
      <c r="O309" s="67"/>
      <c r="P309" s="68"/>
      <c r="Q309" s="66"/>
      <c r="R309" s="66"/>
      <c r="S309" s="67"/>
      <c r="T309" s="66"/>
      <c r="U309" s="67"/>
      <c r="V309" s="69"/>
      <c r="W309" s="69"/>
    </row>
    <row r="310" spans="6:23" x14ac:dyDescent="0.25">
      <c r="F310" s="70"/>
      <c r="G310" s="70"/>
      <c r="H310" s="67"/>
      <c r="I310" s="69"/>
      <c r="J310" s="69"/>
      <c r="K310" s="71"/>
      <c r="L310" s="66"/>
      <c r="M310" s="67"/>
      <c r="N310" s="66"/>
      <c r="O310" s="67"/>
      <c r="P310" s="68"/>
      <c r="Q310" s="66"/>
      <c r="R310" s="66"/>
      <c r="S310" s="67"/>
      <c r="T310" s="66"/>
      <c r="U310" s="67"/>
      <c r="V310" s="69"/>
      <c r="W310" s="69"/>
    </row>
    <row r="311" spans="6:23" x14ac:dyDescent="0.25">
      <c r="F311" s="70"/>
      <c r="G311" s="70"/>
      <c r="H311" s="67"/>
      <c r="I311" s="69"/>
      <c r="J311" s="69"/>
      <c r="K311" s="71"/>
      <c r="L311" s="66"/>
      <c r="M311" s="67"/>
      <c r="N311" s="66"/>
      <c r="O311" s="67"/>
      <c r="P311" s="68"/>
      <c r="Q311" s="66"/>
      <c r="R311" s="66"/>
      <c r="S311" s="67"/>
      <c r="T311" s="66"/>
      <c r="U311" s="67"/>
      <c r="V311" s="69"/>
      <c r="W311" s="69"/>
    </row>
    <row r="312" spans="6:23" x14ac:dyDescent="0.25">
      <c r="F312" s="70"/>
      <c r="G312" s="70"/>
      <c r="H312" s="67"/>
      <c r="I312" s="69"/>
      <c r="J312" s="69"/>
      <c r="K312" s="71"/>
      <c r="L312" s="66"/>
      <c r="M312" s="67"/>
      <c r="N312" s="66"/>
      <c r="O312" s="67"/>
      <c r="P312" s="68"/>
      <c r="Q312" s="66"/>
      <c r="R312" s="66"/>
      <c r="S312" s="67"/>
      <c r="T312" s="66"/>
      <c r="U312" s="67"/>
      <c r="V312" s="69"/>
      <c r="W312" s="69"/>
    </row>
    <row r="313" spans="6:23" x14ac:dyDescent="0.25">
      <c r="F313" s="70"/>
      <c r="G313" s="70"/>
      <c r="H313" s="67"/>
      <c r="I313" s="69"/>
      <c r="J313" s="69"/>
      <c r="K313" s="71"/>
      <c r="L313" s="66"/>
      <c r="M313" s="67"/>
      <c r="N313" s="66"/>
      <c r="O313" s="67"/>
      <c r="P313" s="68"/>
      <c r="Q313" s="66"/>
      <c r="R313" s="66"/>
      <c r="S313" s="67"/>
      <c r="T313" s="66"/>
      <c r="U313" s="67"/>
      <c r="V313" s="69"/>
      <c r="W313" s="69"/>
    </row>
    <row r="314" spans="6:23" x14ac:dyDescent="0.25">
      <c r="F314" s="70"/>
      <c r="G314" s="70"/>
      <c r="H314" s="67"/>
      <c r="I314" s="69"/>
      <c r="J314" s="69"/>
      <c r="K314" s="71"/>
      <c r="L314" s="66"/>
      <c r="M314" s="67"/>
      <c r="N314" s="66"/>
      <c r="O314" s="67"/>
      <c r="P314" s="68"/>
      <c r="Q314" s="66"/>
      <c r="R314" s="66"/>
      <c r="S314" s="67"/>
      <c r="T314" s="66"/>
      <c r="U314" s="67"/>
      <c r="V314" s="69"/>
      <c r="W314" s="69"/>
    </row>
    <row r="315" spans="6:23" x14ac:dyDescent="0.25">
      <c r="F315" s="70"/>
      <c r="G315" s="70"/>
      <c r="H315" s="67"/>
      <c r="I315" s="69"/>
      <c r="J315" s="69"/>
      <c r="K315" s="71"/>
      <c r="L315" s="66"/>
      <c r="M315" s="67"/>
      <c r="N315" s="66"/>
      <c r="O315" s="67"/>
      <c r="P315" s="68"/>
      <c r="Q315" s="66"/>
      <c r="R315" s="66"/>
      <c r="S315" s="67"/>
      <c r="T315" s="66"/>
      <c r="U315" s="67"/>
      <c r="V315" s="69"/>
      <c r="W315" s="69"/>
    </row>
    <row r="316" spans="6:23" x14ac:dyDescent="0.25">
      <c r="F316" s="70"/>
      <c r="G316" s="70"/>
      <c r="H316" s="67"/>
      <c r="I316" s="69"/>
      <c r="J316" s="69"/>
      <c r="K316" s="71"/>
      <c r="L316" s="66"/>
      <c r="M316" s="67"/>
      <c r="N316" s="66"/>
      <c r="O316" s="67"/>
      <c r="P316" s="68"/>
      <c r="Q316" s="66"/>
      <c r="R316" s="66"/>
      <c r="S316" s="67"/>
      <c r="T316" s="66"/>
      <c r="U316" s="67"/>
      <c r="V316" s="69"/>
      <c r="W316" s="69"/>
    </row>
    <row r="317" spans="6:23" x14ac:dyDescent="0.25">
      <c r="F317" s="70"/>
      <c r="G317" s="70"/>
      <c r="H317" s="67"/>
      <c r="I317" s="69"/>
      <c r="J317" s="69"/>
      <c r="K317" s="71"/>
      <c r="L317" s="66"/>
      <c r="M317" s="67"/>
      <c r="N317" s="66"/>
      <c r="O317" s="67"/>
      <c r="P317" s="68"/>
      <c r="Q317" s="66"/>
      <c r="R317" s="66"/>
      <c r="S317" s="67"/>
      <c r="T317" s="66"/>
      <c r="U317" s="67"/>
      <c r="V317" s="69"/>
      <c r="W317" s="69"/>
    </row>
    <row r="318" spans="6:23" x14ac:dyDescent="0.25">
      <c r="F318" s="70"/>
      <c r="G318" s="70"/>
      <c r="H318" s="67"/>
      <c r="I318" s="69"/>
      <c r="J318" s="69"/>
      <c r="K318" s="71"/>
      <c r="L318" s="66"/>
      <c r="M318" s="67"/>
      <c r="N318" s="66"/>
      <c r="O318" s="67"/>
      <c r="P318" s="68"/>
      <c r="Q318" s="66"/>
      <c r="R318" s="66"/>
      <c r="S318" s="67"/>
      <c r="T318" s="66"/>
      <c r="U318" s="67"/>
      <c r="V318" s="69"/>
      <c r="W318" s="69"/>
    </row>
    <row r="319" spans="6:23" x14ac:dyDescent="0.25">
      <c r="F319" s="70"/>
      <c r="G319" s="70"/>
      <c r="H319" s="67"/>
      <c r="I319" s="69"/>
      <c r="J319" s="69"/>
      <c r="K319" s="71"/>
      <c r="L319" s="66"/>
      <c r="M319" s="67"/>
      <c r="N319" s="66"/>
      <c r="O319" s="67"/>
      <c r="P319" s="68"/>
      <c r="Q319" s="66"/>
      <c r="R319" s="66"/>
      <c r="S319" s="67"/>
      <c r="T319" s="66"/>
      <c r="U319" s="67"/>
      <c r="V319" s="69"/>
      <c r="W319" s="69"/>
    </row>
    <row r="320" spans="6:23" x14ac:dyDescent="0.25">
      <c r="F320" s="70"/>
      <c r="G320" s="70"/>
      <c r="H320" s="67"/>
      <c r="I320" s="69"/>
      <c r="J320" s="69"/>
      <c r="K320" s="71"/>
      <c r="L320" s="66"/>
      <c r="M320" s="67"/>
      <c r="N320" s="66"/>
      <c r="O320" s="67"/>
      <c r="P320" s="68"/>
      <c r="Q320" s="66"/>
      <c r="R320" s="66"/>
      <c r="S320" s="67"/>
      <c r="T320" s="66"/>
      <c r="U320" s="67"/>
      <c r="V320" s="69"/>
      <c r="W320" s="69"/>
    </row>
    <row r="321" spans="6:23" x14ac:dyDescent="0.25">
      <c r="F321" s="70"/>
      <c r="G321" s="70"/>
      <c r="H321" s="67"/>
      <c r="I321" s="69"/>
      <c r="J321" s="69"/>
      <c r="K321" s="71"/>
      <c r="L321" s="66"/>
      <c r="M321" s="67"/>
      <c r="N321" s="66"/>
      <c r="O321" s="67"/>
      <c r="P321" s="68"/>
      <c r="Q321" s="66"/>
      <c r="R321" s="66"/>
      <c r="S321" s="67"/>
      <c r="T321" s="66"/>
      <c r="U321" s="67"/>
      <c r="V321" s="69"/>
      <c r="W321" s="69"/>
    </row>
    <row r="322" spans="6:23" x14ac:dyDescent="0.25">
      <c r="F322" s="70"/>
      <c r="G322" s="70"/>
      <c r="H322" s="67"/>
      <c r="I322" s="69"/>
      <c r="J322" s="69"/>
      <c r="K322" s="71"/>
      <c r="L322" s="66"/>
      <c r="M322" s="67"/>
      <c r="N322" s="66"/>
      <c r="O322" s="67"/>
      <c r="P322" s="68"/>
      <c r="Q322" s="66"/>
      <c r="R322" s="66"/>
      <c r="S322" s="67"/>
      <c r="T322" s="66"/>
      <c r="U322" s="67"/>
      <c r="V322" s="69"/>
      <c r="W322" s="69"/>
    </row>
    <row r="323" spans="6:23" x14ac:dyDescent="0.25">
      <c r="F323" s="70"/>
      <c r="G323" s="70"/>
      <c r="H323" s="67"/>
      <c r="I323" s="69"/>
      <c r="J323" s="69"/>
      <c r="K323" s="71"/>
      <c r="L323" s="66"/>
      <c r="M323" s="67"/>
      <c r="N323" s="66"/>
      <c r="O323" s="67"/>
      <c r="P323" s="68"/>
      <c r="Q323" s="66"/>
      <c r="R323" s="66"/>
      <c r="S323" s="67"/>
      <c r="T323" s="66"/>
      <c r="U323" s="67"/>
      <c r="V323" s="69"/>
      <c r="W323" s="69"/>
    </row>
    <row r="324" spans="6:23" x14ac:dyDescent="0.25">
      <c r="F324" s="70"/>
      <c r="G324" s="70"/>
      <c r="H324" s="67"/>
      <c r="I324" s="69"/>
      <c r="J324" s="69"/>
      <c r="K324" s="71"/>
      <c r="L324" s="66"/>
      <c r="M324" s="67"/>
      <c r="N324" s="66"/>
      <c r="O324" s="67"/>
      <c r="P324" s="68"/>
      <c r="Q324" s="66"/>
      <c r="R324" s="66"/>
      <c r="S324" s="67"/>
      <c r="T324" s="66"/>
      <c r="U324" s="67"/>
      <c r="V324" s="69"/>
      <c r="W324" s="69"/>
    </row>
    <row r="325" spans="6:23" x14ac:dyDescent="0.25">
      <c r="F325" s="70"/>
      <c r="G325" s="70"/>
      <c r="H325" s="67"/>
      <c r="I325" s="69"/>
      <c r="J325" s="69"/>
      <c r="K325" s="71"/>
      <c r="L325" s="66"/>
      <c r="M325" s="67"/>
      <c r="N325" s="66"/>
      <c r="O325" s="67"/>
      <c r="P325" s="68"/>
      <c r="Q325" s="66"/>
      <c r="R325" s="66"/>
      <c r="S325" s="67"/>
      <c r="T325" s="66"/>
      <c r="U325" s="67"/>
      <c r="V325" s="69"/>
      <c r="W325" s="69"/>
    </row>
    <row r="326" spans="6:23" x14ac:dyDescent="0.25">
      <c r="F326" s="70"/>
      <c r="G326" s="70"/>
      <c r="H326" s="67"/>
      <c r="I326" s="69"/>
      <c r="J326" s="69"/>
      <c r="K326" s="71"/>
      <c r="L326" s="66"/>
      <c r="M326" s="67"/>
      <c r="N326" s="66"/>
      <c r="O326" s="67"/>
      <c r="P326" s="68"/>
      <c r="Q326" s="66"/>
      <c r="R326" s="66"/>
      <c r="S326" s="67"/>
      <c r="T326" s="66"/>
      <c r="U326" s="67"/>
      <c r="V326" s="69"/>
      <c r="W326" s="69"/>
    </row>
    <row r="327" spans="6:23" x14ac:dyDescent="0.25">
      <c r="F327" s="70"/>
      <c r="G327" s="70"/>
      <c r="H327" s="67"/>
      <c r="I327" s="69"/>
      <c r="J327" s="69"/>
      <c r="K327" s="71"/>
      <c r="L327" s="66"/>
      <c r="M327" s="67"/>
      <c r="N327" s="66"/>
      <c r="O327" s="67"/>
      <c r="P327" s="68"/>
      <c r="Q327" s="66"/>
      <c r="R327" s="66"/>
      <c r="S327" s="67"/>
      <c r="T327" s="66"/>
      <c r="U327" s="67"/>
      <c r="V327" s="69"/>
      <c r="W327" s="69"/>
    </row>
    <row r="328" spans="6:23" x14ac:dyDescent="0.25">
      <c r="F328" s="70"/>
      <c r="G328" s="70"/>
      <c r="H328" s="67"/>
      <c r="I328" s="69"/>
      <c r="J328" s="69"/>
      <c r="K328" s="71"/>
      <c r="L328" s="66"/>
      <c r="M328" s="67"/>
      <c r="N328" s="66"/>
      <c r="O328" s="67"/>
      <c r="P328" s="68"/>
      <c r="Q328" s="66"/>
      <c r="R328" s="66"/>
      <c r="S328" s="67"/>
      <c r="T328" s="66"/>
      <c r="U328" s="67"/>
      <c r="V328" s="69"/>
      <c r="W328" s="69"/>
    </row>
    <row r="329" spans="6:23" x14ac:dyDescent="0.25">
      <c r="F329" s="70"/>
      <c r="G329" s="70"/>
      <c r="H329" s="67"/>
      <c r="I329" s="69"/>
      <c r="J329" s="69"/>
      <c r="K329" s="71"/>
      <c r="L329" s="66"/>
      <c r="M329" s="67"/>
      <c r="N329" s="66"/>
      <c r="O329" s="67"/>
      <c r="P329" s="68"/>
      <c r="Q329" s="66"/>
      <c r="R329" s="66"/>
      <c r="S329" s="67"/>
      <c r="T329" s="66"/>
      <c r="U329" s="67"/>
      <c r="V329" s="69"/>
      <c r="W329" s="69"/>
    </row>
    <row r="330" spans="6:23" x14ac:dyDescent="0.25">
      <c r="F330" s="70"/>
      <c r="G330" s="70"/>
      <c r="H330" s="67"/>
      <c r="I330" s="69"/>
      <c r="J330" s="69"/>
      <c r="K330" s="71"/>
      <c r="L330" s="66"/>
      <c r="M330" s="67"/>
      <c r="N330" s="66"/>
      <c r="O330" s="67"/>
      <c r="P330" s="68"/>
      <c r="Q330" s="66"/>
      <c r="R330" s="66"/>
      <c r="S330" s="67"/>
      <c r="T330" s="66"/>
      <c r="U330" s="67"/>
      <c r="V330" s="69"/>
      <c r="W330" s="69"/>
    </row>
    <row r="331" spans="6:23" x14ac:dyDescent="0.25">
      <c r="F331" s="70"/>
      <c r="G331" s="70"/>
      <c r="H331" s="67"/>
      <c r="I331" s="69"/>
      <c r="J331" s="69"/>
      <c r="K331" s="71"/>
      <c r="L331" s="66"/>
      <c r="M331" s="67"/>
      <c r="N331" s="66"/>
      <c r="O331" s="67"/>
      <c r="P331" s="68"/>
      <c r="Q331" s="66"/>
      <c r="R331" s="66"/>
      <c r="S331" s="67"/>
      <c r="T331" s="66"/>
      <c r="U331" s="67"/>
      <c r="V331" s="69"/>
      <c r="W331" s="69"/>
    </row>
    <row r="332" spans="6:23" x14ac:dyDescent="0.25">
      <c r="F332" s="70"/>
      <c r="G332" s="70"/>
      <c r="H332" s="67"/>
      <c r="I332" s="69"/>
      <c r="J332" s="69"/>
      <c r="K332" s="71"/>
      <c r="L332" s="66"/>
      <c r="M332" s="67"/>
      <c r="N332" s="66"/>
      <c r="O332" s="67"/>
      <c r="P332" s="68"/>
      <c r="Q332" s="66"/>
      <c r="R332" s="66"/>
      <c r="S332" s="67"/>
      <c r="T332" s="66"/>
      <c r="U332" s="67"/>
      <c r="V332" s="69"/>
      <c r="W332" s="69"/>
    </row>
    <row r="333" spans="6:23" x14ac:dyDescent="0.25">
      <c r="F333" s="70"/>
      <c r="G333" s="70"/>
      <c r="H333" s="67"/>
      <c r="I333" s="69"/>
      <c r="J333" s="69"/>
      <c r="K333" s="71"/>
      <c r="L333" s="66"/>
      <c r="M333" s="67"/>
      <c r="N333" s="66"/>
      <c r="O333" s="67"/>
      <c r="P333" s="68"/>
      <c r="Q333" s="66"/>
      <c r="R333" s="66"/>
      <c r="S333" s="67"/>
      <c r="T333" s="66"/>
      <c r="U333" s="67"/>
      <c r="V333" s="69"/>
      <c r="W333" s="69"/>
    </row>
    <row r="334" spans="6:23" x14ac:dyDescent="0.25">
      <c r="F334" s="70"/>
      <c r="G334" s="70"/>
      <c r="H334" s="67"/>
      <c r="I334" s="69"/>
      <c r="J334" s="69"/>
      <c r="K334" s="71"/>
      <c r="L334" s="66"/>
      <c r="M334" s="67"/>
      <c r="N334" s="66"/>
      <c r="O334" s="67"/>
      <c r="P334" s="68"/>
      <c r="Q334" s="66"/>
      <c r="R334" s="66"/>
      <c r="S334" s="67"/>
      <c r="T334" s="66"/>
      <c r="U334" s="67"/>
      <c r="V334" s="69"/>
      <c r="W334" s="69"/>
    </row>
    <row r="335" spans="6:23" x14ac:dyDescent="0.25">
      <c r="F335" s="70"/>
      <c r="G335" s="70"/>
      <c r="H335" s="67"/>
      <c r="I335" s="69"/>
      <c r="J335" s="69"/>
      <c r="K335" s="71"/>
      <c r="L335" s="66"/>
      <c r="M335" s="67"/>
      <c r="N335" s="66"/>
      <c r="O335" s="67"/>
      <c r="P335" s="68"/>
      <c r="Q335" s="66"/>
      <c r="R335" s="66"/>
      <c r="S335" s="67"/>
      <c r="T335" s="66"/>
      <c r="U335" s="67"/>
      <c r="V335" s="69"/>
      <c r="W335" s="69"/>
    </row>
    <row r="336" spans="6:23" x14ac:dyDescent="0.25">
      <c r="F336" s="70"/>
      <c r="G336" s="70"/>
      <c r="H336" s="67"/>
      <c r="I336" s="69"/>
      <c r="J336" s="69"/>
      <c r="K336" s="71"/>
      <c r="L336" s="66"/>
      <c r="M336" s="67"/>
      <c r="N336" s="66"/>
      <c r="O336" s="67"/>
      <c r="P336" s="68"/>
      <c r="Q336" s="66"/>
      <c r="R336" s="66"/>
      <c r="S336" s="67"/>
      <c r="T336" s="66"/>
      <c r="U336" s="67"/>
      <c r="V336" s="69"/>
      <c r="W336" s="69"/>
    </row>
    <row r="337" spans="6:23" x14ac:dyDescent="0.25">
      <c r="F337" s="70"/>
      <c r="G337" s="70"/>
      <c r="H337" s="67"/>
      <c r="I337" s="69"/>
      <c r="J337" s="69"/>
      <c r="K337" s="71"/>
      <c r="L337" s="66"/>
      <c r="M337" s="67"/>
      <c r="N337" s="66"/>
      <c r="O337" s="67"/>
      <c r="P337" s="68"/>
      <c r="Q337" s="66"/>
      <c r="R337" s="66"/>
      <c r="S337" s="67"/>
      <c r="T337" s="66"/>
      <c r="U337" s="67"/>
      <c r="V337" s="69"/>
      <c r="W337" s="69"/>
    </row>
    <row r="338" spans="6:23" x14ac:dyDescent="0.25">
      <c r="F338" s="70"/>
      <c r="G338" s="70"/>
      <c r="H338" s="67"/>
      <c r="I338" s="69"/>
      <c r="J338" s="69"/>
      <c r="K338" s="71"/>
      <c r="L338" s="66"/>
      <c r="M338" s="67"/>
      <c r="N338" s="66"/>
      <c r="O338" s="67"/>
      <c r="P338" s="68"/>
      <c r="Q338" s="66"/>
      <c r="R338" s="66"/>
      <c r="S338" s="67"/>
      <c r="T338" s="66"/>
      <c r="U338" s="67"/>
      <c r="V338" s="69"/>
      <c r="W338" s="69"/>
    </row>
    <row r="339" spans="6:23" x14ac:dyDescent="0.25">
      <c r="F339" s="70"/>
      <c r="G339" s="70"/>
      <c r="H339" s="67"/>
      <c r="I339" s="69"/>
      <c r="J339" s="69"/>
      <c r="K339" s="71"/>
      <c r="L339" s="66"/>
      <c r="M339" s="67"/>
      <c r="N339" s="66"/>
      <c r="O339" s="67"/>
      <c r="P339" s="68"/>
      <c r="Q339" s="66"/>
      <c r="R339" s="66"/>
      <c r="S339" s="67"/>
      <c r="T339" s="66"/>
      <c r="U339" s="67"/>
      <c r="V339" s="69"/>
      <c r="W339" s="69"/>
    </row>
    <row r="340" spans="6:23" x14ac:dyDescent="0.25">
      <c r="F340" s="70"/>
      <c r="G340" s="70"/>
      <c r="H340" s="67"/>
      <c r="I340" s="69"/>
      <c r="J340" s="69"/>
      <c r="K340" s="71"/>
      <c r="L340" s="66"/>
      <c r="M340" s="67"/>
      <c r="N340" s="66"/>
      <c r="O340" s="67"/>
      <c r="P340" s="68"/>
      <c r="Q340" s="66"/>
      <c r="R340" s="66"/>
      <c r="S340" s="67"/>
      <c r="T340" s="66"/>
      <c r="U340" s="67"/>
      <c r="V340" s="69"/>
      <c r="W340" s="69"/>
    </row>
    <row r="341" spans="6:23" x14ac:dyDescent="0.25">
      <c r="F341" s="70"/>
      <c r="G341" s="70"/>
      <c r="H341" s="67"/>
      <c r="I341" s="69"/>
      <c r="J341" s="69"/>
      <c r="K341" s="71"/>
      <c r="L341" s="66"/>
      <c r="M341" s="67"/>
      <c r="N341" s="66"/>
      <c r="O341" s="67"/>
      <c r="P341" s="68"/>
      <c r="Q341" s="66"/>
      <c r="R341" s="66"/>
      <c r="S341" s="67"/>
      <c r="T341" s="66"/>
      <c r="U341" s="67"/>
      <c r="V341" s="69"/>
      <c r="W341" s="69"/>
    </row>
    <row r="342" spans="6:23" x14ac:dyDescent="0.25">
      <c r="F342" s="70"/>
      <c r="G342" s="70"/>
      <c r="H342" s="67"/>
      <c r="I342" s="69"/>
      <c r="J342" s="69"/>
      <c r="K342" s="71"/>
      <c r="L342" s="66"/>
      <c r="M342" s="67"/>
      <c r="N342" s="66"/>
      <c r="O342" s="67"/>
      <c r="P342" s="68"/>
      <c r="Q342" s="66"/>
      <c r="R342" s="66"/>
      <c r="S342" s="67"/>
      <c r="T342" s="66"/>
      <c r="U342" s="67"/>
      <c r="V342" s="69"/>
      <c r="W342" s="69"/>
    </row>
    <row r="343" spans="6:23" x14ac:dyDescent="0.25">
      <c r="F343" s="70"/>
      <c r="G343" s="70"/>
      <c r="H343" s="67"/>
      <c r="I343" s="69"/>
      <c r="J343" s="69"/>
      <c r="K343" s="71"/>
      <c r="L343" s="66"/>
      <c r="M343" s="67"/>
      <c r="N343" s="66"/>
      <c r="O343" s="67"/>
      <c r="P343" s="68"/>
      <c r="Q343" s="66"/>
      <c r="R343" s="66"/>
      <c r="S343" s="67"/>
      <c r="T343" s="66"/>
      <c r="U343" s="67"/>
      <c r="V343" s="69"/>
      <c r="W343" s="69"/>
    </row>
    <row r="344" spans="6:23" x14ac:dyDescent="0.25">
      <c r="F344" s="70"/>
      <c r="G344" s="70"/>
      <c r="H344" s="67"/>
      <c r="I344" s="69"/>
      <c r="J344" s="69"/>
      <c r="K344" s="71"/>
      <c r="L344" s="66"/>
      <c r="M344" s="67"/>
      <c r="N344" s="66"/>
      <c r="O344" s="67"/>
      <c r="P344" s="68"/>
      <c r="Q344" s="66"/>
      <c r="R344" s="66"/>
      <c r="S344" s="67"/>
      <c r="T344" s="66"/>
      <c r="U344" s="67"/>
      <c r="V344" s="69"/>
      <c r="W344" s="69"/>
    </row>
    <row r="345" spans="6:23" x14ac:dyDescent="0.25">
      <c r="F345" s="70"/>
      <c r="G345" s="70"/>
      <c r="H345" s="67"/>
      <c r="I345" s="69"/>
      <c r="J345" s="69"/>
      <c r="K345" s="71"/>
      <c r="L345" s="66"/>
      <c r="M345" s="67"/>
      <c r="N345" s="66"/>
      <c r="O345" s="67"/>
      <c r="P345" s="68"/>
      <c r="Q345" s="66"/>
      <c r="R345" s="66"/>
      <c r="S345" s="67"/>
      <c r="T345" s="66"/>
      <c r="U345" s="67"/>
      <c r="V345" s="69"/>
      <c r="W345" s="69"/>
    </row>
    <row r="346" spans="6:23" x14ac:dyDescent="0.25">
      <c r="F346" s="70"/>
      <c r="G346" s="70"/>
      <c r="H346" s="67"/>
      <c r="I346" s="69"/>
      <c r="J346" s="69"/>
      <c r="K346" s="71"/>
      <c r="L346" s="66"/>
      <c r="M346" s="67"/>
      <c r="N346" s="66"/>
      <c r="O346" s="67"/>
      <c r="P346" s="68"/>
      <c r="Q346" s="66"/>
      <c r="R346" s="66"/>
      <c r="S346" s="67"/>
      <c r="T346" s="66"/>
      <c r="U346" s="67"/>
      <c r="V346" s="69"/>
      <c r="W346" s="69"/>
    </row>
    <row r="347" spans="6:23" x14ac:dyDescent="0.25">
      <c r="F347" s="70"/>
      <c r="G347" s="70"/>
      <c r="H347" s="67"/>
      <c r="I347" s="69"/>
      <c r="J347" s="69"/>
      <c r="K347" s="71"/>
      <c r="L347" s="66"/>
      <c r="M347" s="67"/>
      <c r="N347" s="66"/>
      <c r="O347" s="67"/>
      <c r="P347" s="68"/>
      <c r="Q347" s="66"/>
      <c r="R347" s="66"/>
      <c r="S347" s="67"/>
      <c r="T347" s="66"/>
      <c r="U347" s="67"/>
      <c r="V347" s="69"/>
      <c r="W347" s="69"/>
    </row>
    <row r="348" spans="6:23" x14ac:dyDescent="0.25">
      <c r="F348" s="70"/>
      <c r="G348" s="70"/>
      <c r="H348" s="67"/>
      <c r="I348" s="69"/>
      <c r="J348" s="69"/>
      <c r="K348" s="71"/>
      <c r="L348" s="66"/>
      <c r="M348" s="67"/>
      <c r="N348" s="66"/>
      <c r="O348" s="67"/>
      <c r="P348" s="68"/>
      <c r="Q348" s="66"/>
      <c r="R348" s="66"/>
      <c r="S348" s="67"/>
      <c r="T348" s="66"/>
      <c r="U348" s="67"/>
      <c r="V348" s="69"/>
      <c r="W348" s="69"/>
    </row>
    <row r="349" spans="6:23" x14ac:dyDescent="0.25">
      <c r="F349" s="70"/>
      <c r="G349" s="70"/>
      <c r="H349" s="67"/>
      <c r="I349" s="69"/>
      <c r="J349" s="69"/>
      <c r="K349" s="71"/>
      <c r="L349" s="66"/>
      <c r="M349" s="67"/>
      <c r="N349" s="66"/>
      <c r="O349" s="67"/>
      <c r="P349" s="68"/>
      <c r="Q349" s="66"/>
      <c r="R349" s="66"/>
      <c r="S349" s="67"/>
      <c r="T349" s="66"/>
      <c r="U349" s="67"/>
      <c r="V349" s="69"/>
      <c r="W349" s="69"/>
    </row>
    <row r="350" spans="6:23" x14ac:dyDescent="0.25">
      <c r="F350" s="70"/>
      <c r="G350" s="70"/>
      <c r="H350" s="67"/>
      <c r="I350" s="69"/>
      <c r="J350" s="69"/>
      <c r="K350" s="71"/>
      <c r="L350" s="66"/>
      <c r="M350" s="67"/>
      <c r="N350" s="66"/>
      <c r="O350" s="67"/>
      <c r="P350" s="68"/>
      <c r="Q350" s="66"/>
      <c r="R350" s="66"/>
      <c r="S350" s="67"/>
      <c r="T350" s="66"/>
      <c r="U350" s="67"/>
      <c r="V350" s="69"/>
      <c r="W350" s="69"/>
    </row>
    <row r="351" spans="6:23" x14ac:dyDescent="0.25">
      <c r="F351" s="70"/>
      <c r="G351" s="70"/>
      <c r="H351" s="67"/>
      <c r="I351" s="69"/>
      <c r="J351" s="69"/>
      <c r="K351" s="71"/>
      <c r="L351" s="66"/>
      <c r="M351" s="67"/>
      <c r="N351" s="66"/>
      <c r="O351" s="67"/>
      <c r="P351" s="68"/>
      <c r="Q351" s="66"/>
      <c r="R351" s="66"/>
      <c r="S351" s="67"/>
      <c r="T351" s="66"/>
      <c r="U351" s="67"/>
      <c r="V351" s="69"/>
      <c r="W351" s="69"/>
    </row>
    <row r="352" spans="6:23" x14ac:dyDescent="0.25">
      <c r="F352" s="70"/>
      <c r="G352" s="70"/>
      <c r="H352" s="67"/>
      <c r="I352" s="69"/>
      <c r="J352" s="69"/>
      <c r="K352" s="71"/>
      <c r="L352" s="66"/>
      <c r="M352" s="67"/>
      <c r="N352" s="66"/>
      <c r="O352" s="67"/>
      <c r="P352" s="68"/>
      <c r="Q352" s="66"/>
      <c r="R352" s="66"/>
      <c r="S352" s="67"/>
      <c r="T352" s="66"/>
      <c r="U352" s="67"/>
      <c r="V352" s="69"/>
      <c r="W352" s="69"/>
    </row>
    <row r="353" spans="6:23" x14ac:dyDescent="0.25">
      <c r="F353" s="70"/>
      <c r="G353" s="70"/>
      <c r="H353" s="67"/>
      <c r="I353" s="69"/>
      <c r="J353" s="69"/>
      <c r="K353" s="71"/>
      <c r="L353" s="66"/>
      <c r="M353" s="67"/>
      <c r="N353" s="66"/>
      <c r="O353" s="67"/>
      <c r="P353" s="68"/>
      <c r="Q353" s="66"/>
      <c r="R353" s="66"/>
      <c r="S353" s="67"/>
      <c r="T353" s="66"/>
      <c r="U353" s="67"/>
      <c r="V353" s="69"/>
      <c r="W353" s="69"/>
    </row>
    <row r="354" spans="6:23" x14ac:dyDescent="0.25">
      <c r="F354" s="70"/>
      <c r="G354" s="70"/>
      <c r="H354" s="67"/>
      <c r="I354" s="69"/>
      <c r="J354" s="69"/>
      <c r="K354" s="71"/>
      <c r="L354" s="66"/>
      <c r="M354" s="67"/>
      <c r="N354" s="66"/>
      <c r="O354" s="67"/>
      <c r="P354" s="68"/>
      <c r="Q354" s="66"/>
      <c r="R354" s="66"/>
      <c r="S354" s="67"/>
      <c r="T354" s="66"/>
      <c r="U354" s="67"/>
      <c r="V354" s="69"/>
      <c r="W354" s="69"/>
    </row>
    <row r="355" spans="6:23" x14ac:dyDescent="0.25">
      <c r="F355" s="70"/>
      <c r="G355" s="70"/>
      <c r="H355" s="67"/>
      <c r="I355" s="69"/>
      <c r="J355" s="69"/>
      <c r="K355" s="71"/>
      <c r="L355" s="66"/>
      <c r="M355" s="67"/>
      <c r="N355" s="66"/>
      <c r="O355" s="67"/>
      <c r="P355" s="68"/>
      <c r="Q355" s="66"/>
      <c r="R355" s="66"/>
      <c r="S355" s="67"/>
      <c r="T355" s="66"/>
      <c r="U355" s="67"/>
      <c r="V355" s="69"/>
      <c r="W355" s="69"/>
    </row>
    <row r="356" spans="6:23" x14ac:dyDescent="0.25">
      <c r="F356" s="70"/>
      <c r="G356" s="70"/>
      <c r="H356" s="67"/>
      <c r="I356" s="69"/>
      <c r="J356" s="69"/>
      <c r="K356" s="71"/>
      <c r="L356" s="66"/>
      <c r="M356" s="67"/>
      <c r="N356" s="66"/>
      <c r="O356" s="67"/>
      <c r="P356" s="68"/>
      <c r="Q356" s="66"/>
      <c r="R356" s="66"/>
      <c r="S356" s="67"/>
      <c r="T356" s="66"/>
      <c r="U356" s="67"/>
      <c r="V356" s="69"/>
      <c r="W356" s="69"/>
    </row>
    <row r="357" spans="6:23" x14ac:dyDescent="0.25">
      <c r="F357" s="70"/>
      <c r="G357" s="70"/>
      <c r="H357" s="67"/>
      <c r="I357" s="69"/>
      <c r="J357" s="69"/>
      <c r="K357" s="71"/>
      <c r="L357" s="66"/>
      <c r="M357" s="67"/>
      <c r="N357" s="66"/>
      <c r="O357" s="67"/>
      <c r="P357" s="68"/>
      <c r="Q357" s="66"/>
      <c r="R357" s="66"/>
      <c r="S357" s="67"/>
      <c r="T357" s="66"/>
      <c r="U357" s="67"/>
      <c r="V357" s="69"/>
      <c r="W357" s="69"/>
    </row>
    <row r="358" spans="6:23" x14ac:dyDescent="0.25">
      <c r="F358" s="70"/>
      <c r="G358" s="70"/>
      <c r="H358" s="67"/>
      <c r="I358" s="69"/>
      <c r="J358" s="69"/>
      <c r="K358" s="71"/>
      <c r="L358" s="66"/>
      <c r="M358" s="67"/>
      <c r="N358" s="66"/>
      <c r="O358" s="67"/>
      <c r="P358" s="68"/>
      <c r="Q358" s="66"/>
      <c r="R358" s="66"/>
      <c r="S358" s="67"/>
      <c r="T358" s="66"/>
      <c r="U358" s="67"/>
      <c r="V358" s="69"/>
      <c r="W358" s="69"/>
    </row>
    <row r="359" spans="6:23" x14ac:dyDescent="0.25">
      <c r="F359" s="70"/>
      <c r="G359" s="70"/>
      <c r="H359" s="67"/>
      <c r="I359" s="69"/>
      <c r="J359" s="69"/>
      <c r="K359" s="71"/>
      <c r="L359" s="66"/>
      <c r="M359" s="67"/>
      <c r="N359" s="66"/>
      <c r="O359" s="67"/>
      <c r="P359" s="68"/>
      <c r="Q359" s="66"/>
      <c r="R359" s="66"/>
      <c r="S359" s="67"/>
      <c r="T359" s="66"/>
      <c r="U359" s="67"/>
      <c r="V359" s="69"/>
      <c r="W359" s="69"/>
    </row>
    <row r="360" spans="6:23" x14ac:dyDescent="0.25">
      <c r="F360" s="70"/>
      <c r="G360" s="70"/>
      <c r="H360" s="67"/>
      <c r="I360" s="69"/>
      <c r="J360" s="69"/>
      <c r="K360" s="71"/>
      <c r="L360" s="66"/>
      <c r="M360" s="67"/>
      <c r="N360" s="66"/>
      <c r="O360" s="67"/>
      <c r="P360" s="68"/>
      <c r="Q360" s="66"/>
      <c r="R360" s="66"/>
      <c r="S360" s="67"/>
      <c r="T360" s="66"/>
      <c r="U360" s="67"/>
      <c r="V360" s="69"/>
      <c r="W360" s="69"/>
    </row>
    <row r="361" spans="6:23" x14ac:dyDescent="0.25">
      <c r="F361" s="33"/>
      <c r="G361" s="33"/>
    </row>
    <row r="362" spans="6:23" x14ac:dyDescent="0.25">
      <c r="F362" s="33"/>
      <c r="G362" s="33"/>
    </row>
    <row r="363" spans="6:23" x14ac:dyDescent="0.25">
      <c r="F363" s="33"/>
      <c r="G363" s="33"/>
    </row>
    <row r="364" spans="6:23" x14ac:dyDescent="0.25">
      <c r="F364" s="33"/>
      <c r="G364" s="33"/>
    </row>
    <row r="365" spans="6:23" x14ac:dyDescent="0.25">
      <c r="F365" s="33"/>
      <c r="G365" s="33"/>
    </row>
    <row r="366" spans="6:23" x14ac:dyDescent="0.25">
      <c r="F366" s="33"/>
      <c r="G366" s="33"/>
    </row>
    <row r="367" spans="6:23" x14ac:dyDescent="0.25">
      <c r="F367" s="33"/>
      <c r="G367" s="33"/>
    </row>
    <row r="368" spans="6:23" x14ac:dyDescent="0.25">
      <c r="F368" s="33"/>
      <c r="G368" s="33"/>
    </row>
    <row r="369" spans="6:7" x14ac:dyDescent="0.25">
      <c r="F369" s="33"/>
      <c r="G369" s="33"/>
    </row>
    <row r="370" spans="6:7" x14ac:dyDescent="0.25">
      <c r="F370" s="33"/>
      <c r="G370" s="33"/>
    </row>
    <row r="371" spans="6:7" x14ac:dyDescent="0.25">
      <c r="F371" s="33"/>
      <c r="G371" s="33"/>
    </row>
    <row r="372" spans="6:7" x14ac:dyDescent="0.25">
      <c r="F372" s="33"/>
      <c r="G372" s="33"/>
    </row>
    <row r="373" spans="6:7" x14ac:dyDescent="0.25">
      <c r="F373" s="33"/>
      <c r="G373" s="33"/>
    </row>
    <row r="374" spans="6:7" x14ac:dyDescent="0.25">
      <c r="F374" s="33"/>
      <c r="G374" s="33"/>
    </row>
    <row r="375" spans="6:7" x14ac:dyDescent="0.25">
      <c r="F375" s="33"/>
      <c r="G375" s="33"/>
    </row>
    <row r="376" spans="6:7" x14ac:dyDescent="0.25">
      <c r="F376" s="33"/>
      <c r="G376" s="33"/>
    </row>
    <row r="377" spans="6:7" x14ac:dyDescent="0.25">
      <c r="F377" s="33"/>
      <c r="G377" s="33"/>
    </row>
    <row r="378" spans="6:7" x14ac:dyDescent="0.25">
      <c r="F378" s="33"/>
      <c r="G378" s="33"/>
    </row>
    <row r="379" spans="6:7" x14ac:dyDescent="0.25">
      <c r="F379" s="33"/>
      <c r="G379" s="33"/>
    </row>
    <row r="380" spans="6:7" x14ac:dyDescent="0.25">
      <c r="F380" s="33"/>
      <c r="G380" s="33"/>
    </row>
    <row r="381" spans="6:7" x14ac:dyDescent="0.25">
      <c r="F381" s="33"/>
      <c r="G381" s="33"/>
    </row>
    <row r="382" spans="6:7" x14ac:dyDescent="0.25">
      <c r="F382" s="33"/>
      <c r="G382" s="33"/>
    </row>
    <row r="383" spans="6:7" x14ac:dyDescent="0.25">
      <c r="F383" s="33"/>
      <c r="G383" s="33"/>
    </row>
    <row r="384" spans="6:7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  <row r="2135" spans="6:7" x14ac:dyDescent="0.25">
      <c r="F2135" s="33"/>
      <c r="G2135" s="33"/>
    </row>
    <row r="2136" spans="6:7" x14ac:dyDescent="0.25">
      <c r="F2136" s="33"/>
      <c r="G2136" s="33"/>
    </row>
    <row r="2137" spans="6:7" x14ac:dyDescent="0.25">
      <c r="F2137" s="33"/>
      <c r="G2137" s="33"/>
    </row>
  </sheetData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44:F144"/>
    <mergeCell ref="S3:S4"/>
    <mergeCell ref="T3:T4"/>
    <mergeCell ref="U3:U4"/>
    <mergeCell ref="V3:V4"/>
    <mergeCell ref="A141:E141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3" manualBreakCount="3">
    <brk id="60" max="22" man="1"/>
    <brk id="97" max="22" man="1"/>
    <brk id="14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01.09.21</vt:lpstr>
      <vt:lpstr>'01.09.21'!Заголовки_для_печати</vt:lpstr>
      <vt:lpstr>'01.09.21'!Область_печати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2021-09-10T07:08:07Z</cp:lastPrinted>
  <dcterms:created xsi:type="dcterms:W3CDTF">2004-10-20T06:45:28Z</dcterms:created>
  <dcterms:modified xsi:type="dcterms:W3CDTF">2021-09-10T08:01:56Z</dcterms:modified>
</cp:coreProperties>
</file>