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ЭтаКнига" defaultThemeVersion="124226"/>
  <xr:revisionPtr revIDLastSave="0" documentId="13_ncr:1_{1AE8B254-18CE-4C85-A330-386A88ABEA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трукт" sheetId="44" r:id="rId1"/>
    <sheet name="порівняльний аналіз 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4" l="1"/>
  <c r="D24" i="44"/>
  <c r="D23" i="44"/>
  <c r="D20" i="44"/>
  <c r="D19" i="44"/>
  <c r="D17" i="44"/>
  <c r="D16" i="44"/>
  <c r="D15" i="44"/>
  <c r="D14" i="44"/>
  <c r="D13" i="44" s="1"/>
  <c r="C21" i="44"/>
  <c r="D21" i="44" s="1"/>
  <c r="C13" i="44"/>
  <c r="C12" i="44" s="1"/>
  <c r="C26" i="44" s="1"/>
  <c r="D12" i="44" l="1"/>
  <c r="D26" i="44"/>
  <c r="C27" i="44"/>
  <c r="H24" i="15"/>
  <c r="I24" i="15" s="1"/>
  <c r="H23" i="15"/>
  <c r="G24" i="15"/>
  <c r="E24" i="15"/>
  <c r="I23" i="15"/>
  <c r="G23" i="15"/>
  <c r="E23" i="15"/>
  <c r="F22" i="15"/>
  <c r="F25" i="15"/>
  <c r="G25" i="15" s="1"/>
  <c r="I21" i="15"/>
  <c r="I20" i="15"/>
  <c r="G20" i="15"/>
  <c r="E20" i="15"/>
  <c r="I19" i="15"/>
  <c r="G19" i="15"/>
  <c r="E19" i="15"/>
  <c r="G17" i="15"/>
  <c r="D17" i="15"/>
  <c r="H16" i="15"/>
  <c r="G16" i="15"/>
  <c r="E16" i="15"/>
  <c r="H15" i="15"/>
  <c r="G15" i="15"/>
  <c r="E15" i="15"/>
  <c r="I14" i="15"/>
  <c r="G14" i="15"/>
  <c r="I15" i="15"/>
  <c r="C28" i="44" l="1"/>
  <c r="C30" i="44" s="1"/>
  <c r="C31" i="44" s="1"/>
  <c r="D27" i="44"/>
  <c r="D28" i="44"/>
  <c r="H17" i="15"/>
  <c r="I17" i="15" s="1"/>
  <c r="H25" i="15"/>
  <c r="I25" i="15" s="1"/>
  <c r="I16" i="15"/>
  <c r="H22" i="15"/>
  <c r="E17" i="15"/>
  <c r="D22" i="15"/>
  <c r="D25" i="15" s="1"/>
  <c r="E25" i="15" s="1"/>
</calcChain>
</file>

<file path=xl/sharedStrings.xml><?xml version="1.0" encoding="utf-8"?>
<sst xmlns="http://schemas.openxmlformats.org/spreadsheetml/2006/main" count="94" uniqueCount="81">
  <si>
    <t>п/п</t>
  </si>
  <si>
    <t>Додаток №</t>
  </si>
  <si>
    <t>Статті</t>
  </si>
  <si>
    <t>витрат</t>
  </si>
  <si>
    <t xml:space="preserve">Всього </t>
  </si>
  <si>
    <t>ПОРІВНЯЛЬНИЙ  АНАЛІЗ</t>
  </si>
  <si>
    <t xml:space="preserve"> собівартості  діючих  тарифів  по  захороненню побутових відходів  до  факту  та проекту на  2015 рік</t>
  </si>
  <si>
    <t xml:space="preserve">№ </t>
  </si>
  <si>
    <t xml:space="preserve">          Діючий тариф</t>
  </si>
  <si>
    <t>Факт</t>
  </si>
  <si>
    <t>2013р</t>
  </si>
  <si>
    <t xml:space="preserve">       План на 2015р</t>
  </si>
  <si>
    <t xml:space="preserve">Витрати </t>
  </si>
  <si>
    <t>на  1 м3,</t>
  </si>
  <si>
    <t>( грн. )</t>
  </si>
  <si>
    <t>( грн.)</t>
  </si>
  <si>
    <t>Захоронення побутових відходів</t>
  </si>
  <si>
    <t>Прямі   витрати:</t>
  </si>
  <si>
    <t>Витрати на запчастини по ДТ-075</t>
  </si>
  <si>
    <t>Вартість пального</t>
  </si>
  <si>
    <t>Заробітна плата робітників</t>
  </si>
  <si>
    <t>Відрахування на зарплату (36,77%)</t>
  </si>
  <si>
    <t>Загальновиробничі  витрати в.т.ч.:</t>
  </si>
  <si>
    <t>5.1.</t>
  </si>
  <si>
    <t xml:space="preserve">Загальновиробничі  прямі витрати </t>
  </si>
  <si>
    <t>5.2.</t>
  </si>
  <si>
    <t>Загальновиробничі  витрати  АТУ</t>
  </si>
  <si>
    <t>5.3.</t>
  </si>
  <si>
    <t xml:space="preserve">Інші  витрати </t>
  </si>
  <si>
    <t>Всього виробнича собівартість:</t>
  </si>
  <si>
    <t xml:space="preserve">Адміністративні  витрати </t>
  </si>
  <si>
    <t xml:space="preserve">Витрати на збут </t>
  </si>
  <si>
    <t>Всього собівартість :</t>
  </si>
  <si>
    <t>Річний об'єм побутових відходів (м3)</t>
  </si>
  <si>
    <t xml:space="preserve">                        Директор КМКП</t>
  </si>
  <si>
    <t>Р.Ю.Саушкін</t>
  </si>
  <si>
    <t xml:space="preserve">А.Л. Степанюк </t>
  </si>
  <si>
    <t xml:space="preserve">                        Начальник ПЕВ </t>
  </si>
  <si>
    <t>Н.М.Євстігнєєва</t>
  </si>
  <si>
    <t xml:space="preserve">                        Економіст </t>
  </si>
  <si>
    <t>О.В. Дембовська</t>
  </si>
  <si>
    <t>1.1.</t>
  </si>
  <si>
    <t>Показник</t>
  </si>
  <si>
    <t>Повна собівартість</t>
  </si>
  <si>
    <t>№п/п</t>
  </si>
  <si>
    <t xml:space="preserve"> Адміністативні витрати</t>
  </si>
  <si>
    <t>Витрати зі збуту послуг</t>
  </si>
  <si>
    <t xml:space="preserve"> Загальновиробничі витрати</t>
  </si>
  <si>
    <t xml:space="preserve"> Прямі матеріальні витрати,  у тому числі:</t>
  </si>
  <si>
    <t>_витрати на паливно-мастильні  ресурси</t>
  </si>
  <si>
    <t>_витрати на запасні частини</t>
  </si>
  <si>
    <t>_амортизація основних виробничих засобів</t>
  </si>
  <si>
    <t>_інші прямі матеріальні витрати</t>
  </si>
  <si>
    <t>Прямі витрати з оплати праці</t>
  </si>
  <si>
    <t>1.</t>
  </si>
  <si>
    <t>Плановий прибуток 10%</t>
  </si>
  <si>
    <t>грн/м3</t>
  </si>
  <si>
    <t>.1.1.1</t>
  </si>
  <si>
    <t>.1.1.2</t>
  </si>
  <si>
    <t>.1.1.3</t>
  </si>
  <si>
    <t>.1.1.4</t>
  </si>
  <si>
    <t>_витрати на потребу піска</t>
  </si>
  <si>
    <t>.1.1.5</t>
  </si>
  <si>
    <t>.1.1.6</t>
  </si>
  <si>
    <t>1.2.</t>
  </si>
  <si>
    <t>1.3.</t>
  </si>
  <si>
    <t>1.4.</t>
  </si>
  <si>
    <t>Вартість послуги з видалення  побутових відходів за відповідним тарифом,(грн)</t>
  </si>
  <si>
    <t xml:space="preserve">    Всього                      (грн)     </t>
  </si>
  <si>
    <t xml:space="preserve">                                                   Структура  тарифу </t>
  </si>
  <si>
    <t>_витрати електроенергії на технологічні потреби</t>
  </si>
  <si>
    <t>Виробнича собівартість:</t>
  </si>
  <si>
    <t xml:space="preserve">Інші прямі витрати                                                  </t>
  </si>
  <si>
    <t>єдиний внесок на загальнообов'язкове державне соціальне страхування працівників</t>
  </si>
  <si>
    <t>1.3.1.</t>
  </si>
  <si>
    <t xml:space="preserve">      Планований період                      2025р.</t>
  </si>
  <si>
    <t>на послуги з управління побутовими відходами (видалення   побутових відходів)</t>
  </si>
  <si>
    <t xml:space="preserve">                                                    КП "ВТВК" ВМР</t>
  </si>
  <si>
    <t>Річний об'єм побутових відходів,  (м3)</t>
  </si>
  <si>
    <t>Тариф на послугу  з управління побутовими відходами ( видалення побутових відходів), (без ПДВ) грн/куб.м</t>
  </si>
  <si>
    <t>Тариф на послугу  з управління побутовими відходами ( видалення побутових відходів), (з ПДВ) грн/куб.м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</si>
</sst>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" xfId="0" applyBorder="1"/>
    <xf numFmtId="0" fontId="0" fillId="0" borderId="12" xfId="0" applyBorder="1"/>
    <xf numFmtId="0" fontId="2" fillId="0" borderId="7" xfId="0" applyFont="1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0" fontId="0" fillId="0" borderId="18" xfId="0" applyBorder="1" applyAlignment="1">
      <alignment horizontal="center"/>
    </xf>
    <xf numFmtId="1" fontId="0" fillId="0" borderId="1" xfId="0" applyNumberFormat="1" applyBorder="1"/>
    <xf numFmtId="1" fontId="0" fillId="0" borderId="4" xfId="0" applyNumberFormat="1" applyBorder="1"/>
    <xf numFmtId="0" fontId="3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/>
    <xf numFmtId="0" fontId="1" fillId="0" borderId="7" xfId="0" applyFont="1" applyBorder="1"/>
    <xf numFmtId="0" fontId="0" fillId="0" borderId="30" xfId="0" applyBorder="1"/>
    <xf numFmtId="0" fontId="0" fillId="0" borderId="22" xfId="0" applyBorder="1" applyAlignment="1">
      <alignment horizontal="center"/>
    </xf>
    <xf numFmtId="165" fontId="0" fillId="0" borderId="7" xfId="0" applyNumberFormat="1" applyBorder="1"/>
    <xf numFmtId="2" fontId="0" fillId="0" borderId="25" xfId="0" applyNumberFormat="1" applyBorder="1"/>
    <xf numFmtId="0" fontId="0" fillId="0" borderId="9" xfId="0" applyBorder="1" applyAlignment="1">
      <alignment horizontal="center"/>
    </xf>
    <xf numFmtId="165" fontId="0" fillId="0" borderId="0" xfId="0" applyNumberFormat="1"/>
    <xf numFmtId="2" fontId="0" fillId="0" borderId="12" xfId="0" applyNumberFormat="1" applyBorder="1"/>
    <xf numFmtId="164" fontId="0" fillId="0" borderId="4" xfId="0" applyNumberFormat="1" applyBorder="1"/>
    <xf numFmtId="165" fontId="0" fillId="0" borderId="25" xfId="0" applyNumberFormat="1" applyBorder="1"/>
    <xf numFmtId="0" fontId="0" fillId="0" borderId="21" xfId="0" applyBorder="1" applyAlignment="1">
      <alignment horizontal="center"/>
    </xf>
    <xf numFmtId="165" fontId="0" fillId="0" borderId="3" xfId="0" applyNumberFormat="1" applyBorder="1"/>
    <xf numFmtId="1" fontId="0" fillId="0" borderId="2" xfId="0" applyNumberFormat="1" applyBorder="1"/>
    <xf numFmtId="2" fontId="0" fillId="0" borderId="30" xfId="0" applyNumberFormat="1" applyBorder="1"/>
    <xf numFmtId="1" fontId="0" fillId="0" borderId="3" xfId="0" applyNumberFormat="1" applyBorder="1"/>
    <xf numFmtId="1" fontId="0" fillId="0" borderId="30" xfId="0" applyNumberFormat="1" applyBorder="1"/>
    <xf numFmtId="0" fontId="0" fillId="0" borderId="11" xfId="0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23" xfId="0" applyFont="1" applyBorder="1"/>
    <xf numFmtId="1" fontId="1" fillId="0" borderId="20" xfId="0" applyNumberFormat="1" applyFont="1" applyBorder="1"/>
    <xf numFmtId="2" fontId="1" fillId="0" borderId="23" xfId="0" applyNumberFormat="1" applyFont="1" applyBorder="1"/>
    <xf numFmtId="2" fontId="0" fillId="0" borderId="23" xfId="0" applyNumberFormat="1" applyBorder="1"/>
    <xf numFmtId="2" fontId="1" fillId="0" borderId="24" xfId="0" applyNumberFormat="1" applyFont="1" applyBorder="1"/>
    <xf numFmtId="0" fontId="0" fillId="0" borderId="32" xfId="0" applyBorder="1"/>
    <xf numFmtId="0" fontId="2" fillId="0" borderId="33" xfId="0" applyFont="1" applyBorder="1"/>
    <xf numFmtId="0" fontId="0" fillId="0" borderId="34" xfId="0" applyBorder="1"/>
    <xf numFmtId="0" fontId="0" fillId="0" borderId="33" xfId="0" applyBorder="1"/>
    <xf numFmtId="2" fontId="0" fillId="0" borderId="34" xfId="0" applyNumberFormat="1" applyBorder="1"/>
    <xf numFmtId="0" fontId="0" fillId="0" borderId="35" xfId="0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</cellXfs>
  <cellStyles count="2">
    <cellStyle name="Звичайний" xfId="0" builtinId="0"/>
    <cellStyle name="Обычный 5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41"/>
  <sheetViews>
    <sheetView tabSelected="1" topLeftCell="A25" workbookViewId="0">
      <selection activeCell="A33" sqref="A33:XFD39"/>
    </sheetView>
  </sheetViews>
  <sheetFormatPr defaultRowHeight="14.4" x14ac:dyDescent="0.3"/>
  <cols>
    <col min="1" max="1" width="6.33203125" customWidth="1"/>
    <col min="2" max="2" width="44.88671875" customWidth="1"/>
    <col min="3" max="4" width="14.33203125" customWidth="1"/>
  </cols>
  <sheetData>
    <row r="4" spans="1:5" x14ac:dyDescent="0.3">
      <c r="A4" s="70"/>
      <c r="B4" s="70"/>
      <c r="C4" s="70"/>
      <c r="D4" s="70"/>
      <c r="E4" s="70"/>
    </row>
    <row r="5" spans="1:5" x14ac:dyDescent="0.3">
      <c r="A5" s="70"/>
      <c r="B5" s="70"/>
      <c r="C5" s="70"/>
      <c r="D5" s="70"/>
      <c r="E5" s="70"/>
    </row>
    <row r="6" spans="1:5" x14ac:dyDescent="0.3">
      <c r="A6" s="70"/>
      <c r="B6" s="78" t="s">
        <v>69</v>
      </c>
      <c r="C6" s="78"/>
      <c r="D6" s="78"/>
      <c r="E6" s="70"/>
    </row>
    <row r="7" spans="1:5" x14ac:dyDescent="0.3">
      <c r="A7" s="70"/>
      <c r="B7" s="78" t="s">
        <v>76</v>
      </c>
      <c r="C7" s="78"/>
      <c r="D7" s="78"/>
      <c r="E7" s="70"/>
    </row>
    <row r="8" spans="1:5" x14ac:dyDescent="0.3">
      <c r="A8" s="70"/>
      <c r="B8" s="78" t="s">
        <v>77</v>
      </c>
      <c r="C8" s="78"/>
      <c r="D8" s="78"/>
      <c r="E8" s="70"/>
    </row>
    <row r="9" spans="1:5" x14ac:dyDescent="0.3">
      <c r="A9" s="70"/>
      <c r="B9" s="70"/>
      <c r="C9" s="70"/>
      <c r="D9" s="70"/>
      <c r="E9" s="70"/>
    </row>
    <row r="10" spans="1:5" ht="29.25" customHeight="1" x14ac:dyDescent="0.3">
      <c r="A10" s="79" t="s">
        <v>44</v>
      </c>
      <c r="B10" s="79" t="s">
        <v>42</v>
      </c>
      <c r="C10" s="81" t="s">
        <v>75</v>
      </c>
      <c r="D10" s="82"/>
      <c r="E10" s="70"/>
    </row>
    <row r="11" spans="1:5" ht="32.25" customHeight="1" x14ac:dyDescent="0.3">
      <c r="A11" s="80"/>
      <c r="B11" s="80"/>
      <c r="C11" s="72" t="s">
        <v>68</v>
      </c>
      <c r="D11" s="71" t="s">
        <v>56</v>
      </c>
      <c r="E11" s="70"/>
    </row>
    <row r="12" spans="1:5" ht="18.75" customHeight="1" x14ac:dyDescent="0.3">
      <c r="A12" s="71" t="s">
        <v>54</v>
      </c>
      <c r="B12" s="73" t="s">
        <v>71</v>
      </c>
      <c r="C12" s="73">
        <f>C13+C20+C21+C23</f>
        <v>4215535</v>
      </c>
      <c r="D12" s="74">
        <f>D13+D20+D21+D23</f>
        <v>62.647144519156726</v>
      </c>
      <c r="E12" s="70"/>
    </row>
    <row r="13" spans="1:5" ht="17.25" customHeight="1" x14ac:dyDescent="0.3">
      <c r="A13" s="71" t="s">
        <v>41</v>
      </c>
      <c r="B13" s="73" t="s">
        <v>48</v>
      </c>
      <c r="C13" s="73">
        <f>C14+C15+C16+C17+C18+C19</f>
        <v>1561100</v>
      </c>
      <c r="D13" s="74">
        <f>D14+D15+D16+D17+D18+D19</f>
        <v>23.199536312438532</v>
      </c>
      <c r="E13" s="70"/>
    </row>
    <row r="14" spans="1:5" ht="17.25" customHeight="1" x14ac:dyDescent="0.3">
      <c r="A14" s="71" t="s">
        <v>57</v>
      </c>
      <c r="B14" s="73" t="s">
        <v>49</v>
      </c>
      <c r="C14" s="73">
        <v>414852</v>
      </c>
      <c r="D14" s="74">
        <f>C14/C29</f>
        <v>6.1651233350123302</v>
      </c>
      <c r="E14" s="70"/>
    </row>
    <row r="15" spans="1:5" ht="17.25" customHeight="1" x14ac:dyDescent="0.3">
      <c r="A15" s="71" t="s">
        <v>58</v>
      </c>
      <c r="B15" s="73" t="s">
        <v>50</v>
      </c>
      <c r="C15" s="73">
        <v>29498</v>
      </c>
      <c r="D15" s="74">
        <f>C15/C29</f>
        <v>0.43837032998802883</v>
      </c>
      <c r="E15" s="70"/>
    </row>
    <row r="16" spans="1:5" ht="19.5" customHeight="1" x14ac:dyDescent="0.3">
      <c r="A16" s="71" t="s">
        <v>59</v>
      </c>
      <c r="B16" s="73" t="s">
        <v>70</v>
      </c>
      <c r="C16" s="73">
        <v>70875</v>
      </c>
      <c r="D16" s="74">
        <f>C16/C29</f>
        <v>1.0532747012645447</v>
      </c>
      <c r="E16" s="70"/>
    </row>
    <row r="17" spans="1:5" ht="16.5" customHeight="1" x14ac:dyDescent="0.3">
      <c r="A17" s="71" t="s">
        <v>60</v>
      </c>
      <c r="B17" s="73" t="s">
        <v>61</v>
      </c>
      <c r="C17" s="73">
        <v>521661</v>
      </c>
      <c r="D17" s="74">
        <f>C17/C29</f>
        <v>7.7524138827000169</v>
      </c>
      <c r="E17" s="70"/>
    </row>
    <row r="18" spans="1:5" ht="16.5" customHeight="1" x14ac:dyDescent="0.3">
      <c r="A18" s="71" t="s">
        <v>62</v>
      </c>
      <c r="B18" s="73" t="s">
        <v>51</v>
      </c>
      <c r="C18" s="73">
        <v>388361</v>
      </c>
      <c r="D18" s="74">
        <f>C18/C29</f>
        <v>5.7714400882934731</v>
      </c>
      <c r="E18" s="70"/>
    </row>
    <row r="19" spans="1:5" ht="15.75" customHeight="1" x14ac:dyDescent="0.3">
      <c r="A19" s="71" t="s">
        <v>63</v>
      </c>
      <c r="B19" s="73" t="s">
        <v>52</v>
      </c>
      <c r="C19" s="73">
        <v>135853</v>
      </c>
      <c r="D19" s="74">
        <f>C19/C29</f>
        <v>2.018913975180137</v>
      </c>
      <c r="E19" s="70"/>
    </row>
    <row r="20" spans="1:5" ht="19.5" customHeight="1" x14ac:dyDescent="0.3">
      <c r="A20" s="71" t="s">
        <v>64</v>
      </c>
      <c r="B20" s="73" t="s">
        <v>53</v>
      </c>
      <c r="C20" s="73">
        <v>1298606</v>
      </c>
      <c r="D20" s="74">
        <f>C20/C29</f>
        <v>19.298608066459902</v>
      </c>
      <c r="E20" s="70"/>
    </row>
    <row r="21" spans="1:5" x14ac:dyDescent="0.3">
      <c r="A21" s="71" t="s">
        <v>65</v>
      </c>
      <c r="B21" s="73" t="s">
        <v>72</v>
      </c>
      <c r="C21" s="73">
        <f>C22</f>
        <v>285693</v>
      </c>
      <c r="D21" s="74">
        <f>C21/C29</f>
        <v>4.2456890190951899</v>
      </c>
      <c r="E21" s="70"/>
    </row>
    <row r="22" spans="1:5" ht="28.2" x14ac:dyDescent="0.3">
      <c r="A22" s="71" t="s">
        <v>74</v>
      </c>
      <c r="B22" s="73" t="s">
        <v>73</v>
      </c>
      <c r="C22" s="73">
        <v>285693</v>
      </c>
      <c r="D22" s="74"/>
      <c r="E22" s="70"/>
    </row>
    <row r="23" spans="1:5" ht="16.5" customHeight="1" x14ac:dyDescent="0.3">
      <c r="A23" s="71" t="s">
        <v>66</v>
      </c>
      <c r="B23" s="73" t="s">
        <v>47</v>
      </c>
      <c r="C23" s="73">
        <v>1070136</v>
      </c>
      <c r="D23" s="74">
        <f>C23/C29</f>
        <v>15.903311121163103</v>
      </c>
      <c r="E23" s="70"/>
    </row>
    <row r="24" spans="1:5" ht="15" customHeight="1" x14ac:dyDescent="0.3">
      <c r="A24" s="71">
        <v>2</v>
      </c>
      <c r="B24" s="73" t="s">
        <v>45</v>
      </c>
      <c r="C24" s="73">
        <v>518225</v>
      </c>
      <c r="D24" s="74">
        <f>C24/C29</f>
        <v>7.7013514224030857</v>
      </c>
      <c r="E24" s="70"/>
    </row>
    <row r="25" spans="1:5" ht="15.75" customHeight="1" x14ac:dyDescent="0.3">
      <c r="A25" s="71">
        <v>3</v>
      </c>
      <c r="B25" s="73" t="s">
        <v>46</v>
      </c>
      <c r="C25" s="73">
        <v>0</v>
      </c>
      <c r="D25" s="74">
        <v>0</v>
      </c>
      <c r="E25" s="70"/>
    </row>
    <row r="26" spans="1:5" ht="17.25" customHeight="1" x14ac:dyDescent="0.3">
      <c r="A26" s="71">
        <v>4</v>
      </c>
      <c r="B26" s="73" t="s">
        <v>43</v>
      </c>
      <c r="C26" s="73">
        <f>C12+C24</f>
        <v>4733760</v>
      </c>
      <c r="D26" s="74">
        <f>D12+D24</f>
        <v>70.348495941559804</v>
      </c>
      <c r="E26" s="70"/>
    </row>
    <row r="27" spans="1:5" ht="16.5" customHeight="1" x14ac:dyDescent="0.3">
      <c r="A27" s="71">
        <v>5</v>
      </c>
      <c r="B27" s="73" t="s">
        <v>55</v>
      </c>
      <c r="C27" s="73">
        <f>C26*0.1</f>
        <v>473376</v>
      </c>
      <c r="D27" s="74">
        <f>C27/C29</f>
        <v>7.0348495941559808</v>
      </c>
      <c r="E27" s="70"/>
    </row>
    <row r="28" spans="1:5" ht="30.6" customHeight="1" x14ac:dyDescent="0.3">
      <c r="A28" s="71">
        <v>6</v>
      </c>
      <c r="B28" s="73" t="s">
        <v>67</v>
      </c>
      <c r="C28" s="73">
        <f>C26+C27</f>
        <v>5207136</v>
      </c>
      <c r="D28" s="74">
        <f>D26+D27</f>
        <v>77.38334553571579</v>
      </c>
      <c r="E28" s="70"/>
    </row>
    <row r="29" spans="1:5" ht="21" customHeight="1" x14ac:dyDescent="0.3">
      <c r="A29" s="71">
        <v>7</v>
      </c>
      <c r="B29" s="73" t="s">
        <v>78</v>
      </c>
      <c r="C29" s="73">
        <v>67290.138000000006</v>
      </c>
      <c r="D29" s="73"/>
      <c r="E29" s="70"/>
    </row>
    <row r="30" spans="1:5" ht="44.4" customHeight="1" x14ac:dyDescent="0.3">
      <c r="A30" s="71">
        <v>8</v>
      </c>
      <c r="B30" s="73" t="s">
        <v>79</v>
      </c>
      <c r="C30" s="74">
        <f>C28/C29</f>
        <v>77.38334553571579</v>
      </c>
      <c r="D30" s="73"/>
      <c r="E30" s="70"/>
    </row>
    <row r="31" spans="1:5" ht="42.6" customHeight="1" x14ac:dyDescent="0.3">
      <c r="A31" s="71">
        <v>9</v>
      </c>
      <c r="B31" s="73" t="s">
        <v>80</v>
      </c>
      <c r="C31" s="74">
        <f>C30*1.2</f>
        <v>92.860014642858943</v>
      </c>
      <c r="D31" s="73"/>
      <c r="E31" s="70"/>
    </row>
    <row r="32" spans="1:5" x14ac:dyDescent="0.3">
      <c r="A32" s="75"/>
      <c r="B32" s="76"/>
      <c r="C32" s="77"/>
      <c r="D32" s="76"/>
      <c r="E32" s="70"/>
    </row>
    <row r="33" spans="1:5" x14ac:dyDescent="0.3">
      <c r="A33" s="70"/>
      <c r="B33" s="70"/>
      <c r="C33" s="70"/>
      <c r="D33" s="70"/>
      <c r="E33" s="70"/>
    </row>
    <row r="34" spans="1:5" x14ac:dyDescent="0.3">
      <c r="A34" s="70"/>
      <c r="B34" s="70"/>
      <c r="C34" s="70"/>
      <c r="D34" s="70"/>
      <c r="E34" s="70"/>
    </row>
    <row r="35" spans="1:5" x14ac:dyDescent="0.3">
      <c r="A35" s="70"/>
      <c r="B35" s="70"/>
      <c r="C35" s="70"/>
      <c r="D35" s="70"/>
      <c r="E35" s="70"/>
    </row>
    <row r="36" spans="1:5" x14ac:dyDescent="0.3">
      <c r="A36" s="70"/>
      <c r="B36" s="70"/>
      <c r="C36" s="70"/>
      <c r="D36" s="70"/>
      <c r="E36" s="70"/>
    </row>
    <row r="37" spans="1:5" x14ac:dyDescent="0.3">
      <c r="A37" s="70"/>
      <c r="B37" s="70"/>
      <c r="C37" s="70"/>
      <c r="D37" s="70"/>
      <c r="E37" s="70"/>
    </row>
    <row r="38" spans="1:5" x14ac:dyDescent="0.3">
      <c r="A38" s="70"/>
      <c r="B38" s="70"/>
      <c r="C38" s="70"/>
      <c r="D38" s="70"/>
      <c r="E38" s="70"/>
    </row>
    <row r="39" spans="1:5" x14ac:dyDescent="0.3">
      <c r="A39" s="70"/>
      <c r="B39" s="70"/>
      <c r="C39" s="70"/>
      <c r="D39" s="70"/>
      <c r="E39" s="70"/>
    </row>
    <row r="40" spans="1:5" x14ac:dyDescent="0.3">
      <c r="A40" s="70"/>
      <c r="B40" s="70"/>
      <c r="C40" s="70"/>
      <c r="D40" s="70"/>
      <c r="E40" s="70"/>
    </row>
    <row r="41" spans="1:5" x14ac:dyDescent="0.3">
      <c r="A41" s="70"/>
      <c r="B41" s="70"/>
      <c r="C41" s="70"/>
      <c r="D41" s="70"/>
      <c r="E41" s="70"/>
    </row>
  </sheetData>
  <mergeCells count="3">
    <mergeCell ref="B10:B11"/>
    <mergeCell ref="A10:A11"/>
    <mergeCell ref="C10:D10"/>
  </mergeCells>
  <pageMargins left="0.11811023622047245" right="0.11811023622047245" top="0.55118110236220474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0"/>
  <dimension ref="B3:I33"/>
  <sheetViews>
    <sheetView topLeftCell="A17" workbookViewId="0">
      <selection activeCell="C31" sqref="C31"/>
    </sheetView>
  </sheetViews>
  <sheetFormatPr defaultRowHeight="14.4" x14ac:dyDescent="0.3"/>
  <cols>
    <col min="2" max="2" width="5" customWidth="1"/>
    <col min="3" max="3" width="34.109375" customWidth="1"/>
    <col min="6" max="6" width="13" customWidth="1"/>
    <col min="8" max="8" width="11.33203125" customWidth="1"/>
    <col min="9" max="9" width="11.6640625" customWidth="1"/>
  </cols>
  <sheetData>
    <row r="3" spans="2:9" x14ac:dyDescent="0.3">
      <c r="H3" t="s">
        <v>1</v>
      </c>
    </row>
    <row r="5" spans="2:9" x14ac:dyDescent="0.3">
      <c r="D5" s="3" t="s">
        <v>5</v>
      </c>
    </row>
    <row r="6" spans="2:9" x14ac:dyDescent="0.3">
      <c r="C6" s="25" t="s">
        <v>6</v>
      </c>
    </row>
    <row r="7" spans="2:9" ht="15" thickBot="1" x14ac:dyDescent="0.35"/>
    <row r="8" spans="2:9" x14ac:dyDescent="0.3">
      <c r="B8" s="19" t="s">
        <v>7</v>
      </c>
      <c r="C8" s="13"/>
      <c r="D8" s="26" t="s">
        <v>8</v>
      </c>
      <c r="E8" s="27"/>
      <c r="F8" s="28" t="s">
        <v>9</v>
      </c>
      <c r="G8" s="29" t="s">
        <v>10</v>
      </c>
      <c r="H8" s="30" t="s">
        <v>11</v>
      </c>
      <c r="I8" s="31"/>
    </row>
    <row r="9" spans="2:9" x14ac:dyDescent="0.3">
      <c r="B9" s="20" t="s">
        <v>0</v>
      </c>
      <c r="C9" s="5" t="s">
        <v>2</v>
      </c>
      <c r="D9" s="4" t="s">
        <v>4</v>
      </c>
      <c r="E9" s="2" t="s">
        <v>12</v>
      </c>
      <c r="F9" s="2" t="s">
        <v>4</v>
      </c>
      <c r="G9" s="2" t="s">
        <v>12</v>
      </c>
      <c r="H9" s="2" t="s">
        <v>4</v>
      </c>
      <c r="I9" s="32" t="s">
        <v>12</v>
      </c>
    </row>
    <row r="10" spans="2:9" x14ac:dyDescent="0.3">
      <c r="B10" s="20"/>
      <c r="C10" s="5" t="s">
        <v>3</v>
      </c>
      <c r="D10" s="8" t="s">
        <v>3</v>
      </c>
      <c r="E10" s="7" t="s">
        <v>13</v>
      </c>
      <c r="F10" s="7" t="s">
        <v>3</v>
      </c>
      <c r="G10" s="7" t="s">
        <v>13</v>
      </c>
      <c r="H10" s="7" t="s">
        <v>3</v>
      </c>
      <c r="I10" s="33" t="s">
        <v>13</v>
      </c>
    </row>
    <row r="11" spans="2:9" ht="15" thickBot="1" x14ac:dyDescent="0.35">
      <c r="B11" s="21"/>
      <c r="C11" s="34"/>
      <c r="D11" s="35" t="s">
        <v>14</v>
      </c>
      <c r="E11" s="36" t="s">
        <v>15</v>
      </c>
      <c r="F11" s="36" t="s">
        <v>14</v>
      </c>
      <c r="G11" s="37" t="s">
        <v>15</v>
      </c>
      <c r="H11" s="36" t="s">
        <v>14</v>
      </c>
      <c r="I11" s="38" t="s">
        <v>15</v>
      </c>
    </row>
    <row r="12" spans="2:9" x14ac:dyDescent="0.3">
      <c r="B12" s="20"/>
      <c r="C12" s="12" t="s">
        <v>16</v>
      </c>
      <c r="D12" s="6"/>
      <c r="E12" s="8"/>
      <c r="F12" s="8"/>
      <c r="G12" s="8"/>
      <c r="H12" s="8"/>
      <c r="I12" s="33"/>
    </row>
    <row r="13" spans="2:9" x14ac:dyDescent="0.3">
      <c r="B13" s="39"/>
      <c r="C13" s="40" t="s">
        <v>17</v>
      </c>
      <c r="D13" s="1"/>
      <c r="E13" s="9"/>
      <c r="F13" s="1"/>
      <c r="G13" s="9"/>
      <c r="H13" s="1"/>
      <c r="I13" s="41"/>
    </row>
    <row r="14" spans="2:9" x14ac:dyDescent="0.3">
      <c r="B14" s="42">
        <v>1</v>
      </c>
      <c r="C14" s="16" t="s">
        <v>18</v>
      </c>
      <c r="D14" s="16">
        <v>0</v>
      </c>
      <c r="E14" s="15">
        <v>0</v>
      </c>
      <c r="F14" s="16">
        <v>4665</v>
      </c>
      <c r="G14" s="43">
        <f>F14/F27</f>
        <v>8.7734399892755277E-2</v>
      </c>
      <c r="H14" s="23">
        <v>16304</v>
      </c>
      <c r="I14" s="44">
        <f>H14/H27</f>
        <v>0.29888104757953832</v>
      </c>
    </row>
    <row r="15" spans="2:9" x14ac:dyDescent="0.3">
      <c r="B15" s="45">
        <v>2</v>
      </c>
      <c r="C15" t="s">
        <v>19</v>
      </c>
      <c r="D15" s="24">
        <v>65880</v>
      </c>
      <c r="E15" s="46">
        <f>D15/D27</f>
        <v>1.2245873950921928</v>
      </c>
      <c r="F15" s="24">
        <v>112137</v>
      </c>
      <c r="G15" s="46">
        <f>F15/F27</f>
        <v>2.1089544267468163</v>
      </c>
      <c r="H15" s="24">
        <f>88448+154485</f>
        <v>242933</v>
      </c>
      <c r="I15" s="47">
        <f>H15/H27</f>
        <v>4.4533899369259071</v>
      </c>
    </row>
    <row r="16" spans="2:9" x14ac:dyDescent="0.3">
      <c r="B16" s="42">
        <v>3</v>
      </c>
      <c r="C16" s="15" t="s">
        <v>20</v>
      </c>
      <c r="D16" s="16">
        <v>160340</v>
      </c>
      <c r="E16" s="43">
        <f>D16/D27</f>
        <v>2.9804241488931722</v>
      </c>
      <c r="F16" s="23">
        <v>155972</v>
      </c>
      <c r="G16" s="43">
        <f>F16/F27</f>
        <v>2.9333568746136818</v>
      </c>
      <c r="H16" s="23">
        <f>154906.3</f>
        <v>154906.29999999999</v>
      </c>
      <c r="I16" s="44">
        <f>H16/H27</f>
        <v>2.8397054232501371</v>
      </c>
    </row>
    <row r="17" spans="2:9" x14ac:dyDescent="0.3">
      <c r="B17" s="45">
        <v>4</v>
      </c>
      <c r="C17" t="s">
        <v>21</v>
      </c>
      <c r="D17" s="48">
        <f>D16*0.3677</f>
        <v>58957.018000000004</v>
      </c>
      <c r="E17" s="46">
        <f>D17/D27</f>
        <v>1.0959019595480195</v>
      </c>
      <c r="F17" s="24">
        <v>57211</v>
      </c>
      <c r="G17" s="46">
        <f>F17/F27</f>
        <v>1.0759641483953746</v>
      </c>
      <c r="H17" s="24">
        <f>H16*0.3677</f>
        <v>56959.04651</v>
      </c>
      <c r="I17" s="47">
        <f>H17/H27</f>
        <v>1.0441596841290754</v>
      </c>
    </row>
    <row r="18" spans="2:9" x14ac:dyDescent="0.3">
      <c r="B18" s="42">
        <v>5</v>
      </c>
      <c r="C18" s="40" t="s">
        <v>22</v>
      </c>
      <c r="D18" s="16"/>
      <c r="E18" s="43"/>
      <c r="F18" s="16"/>
      <c r="G18" s="43"/>
      <c r="H18" s="23"/>
      <c r="I18" s="49"/>
    </row>
    <row r="19" spans="2:9" x14ac:dyDescent="0.3">
      <c r="B19" s="45" t="s">
        <v>23</v>
      </c>
      <c r="C19" s="9" t="s">
        <v>24</v>
      </c>
      <c r="D19" s="10">
        <v>103980</v>
      </c>
      <c r="E19" s="46">
        <f>D19/D27</f>
        <v>1.9327959523631786</v>
      </c>
      <c r="F19" s="24">
        <v>151984</v>
      </c>
      <c r="G19" s="46">
        <f>F19/F27</f>
        <v>2.8583547766989321</v>
      </c>
      <c r="H19" s="24">
        <v>211616</v>
      </c>
      <c r="I19" s="47">
        <f>H19/H27</f>
        <v>3.8792941465034092</v>
      </c>
    </row>
    <row r="20" spans="2:9" x14ac:dyDescent="0.3">
      <c r="B20" s="50" t="s">
        <v>25</v>
      </c>
      <c r="C20" s="9" t="s">
        <v>26</v>
      </c>
      <c r="D20" s="1">
        <v>13820</v>
      </c>
      <c r="E20" s="51">
        <f>D20/D27</f>
        <v>0.25688824833294027</v>
      </c>
      <c r="F20" s="52">
        <v>165267</v>
      </c>
      <c r="G20" s="51">
        <f>F20/F27</f>
        <v>3.1081674313131806</v>
      </c>
      <c r="H20" s="52">
        <v>16277</v>
      </c>
      <c r="I20" s="53">
        <f>H20/H27</f>
        <v>0.29838609000565169</v>
      </c>
    </row>
    <row r="21" spans="2:9" x14ac:dyDescent="0.3">
      <c r="B21" s="50" t="s">
        <v>27</v>
      </c>
      <c r="C21" s="9" t="s">
        <v>28</v>
      </c>
      <c r="D21" s="1">
        <v>0</v>
      </c>
      <c r="E21" s="54">
        <v>0</v>
      </c>
      <c r="F21" s="52">
        <v>5858</v>
      </c>
      <c r="G21" s="54">
        <v>0</v>
      </c>
      <c r="H21" s="52">
        <v>5734</v>
      </c>
      <c r="I21" s="55">
        <f>H21/H27</f>
        <v>0.10511432328392252</v>
      </c>
    </row>
    <row r="22" spans="2:9" x14ac:dyDescent="0.3">
      <c r="B22" s="56"/>
      <c r="C22" s="57" t="s">
        <v>29</v>
      </c>
      <c r="D22" s="58">
        <f>SUM(D15:D21)</f>
        <v>402977.01799999998</v>
      </c>
      <c r="E22" s="18"/>
      <c r="F22" s="58">
        <f>SUM(F14:F21:F21)</f>
        <v>653094</v>
      </c>
      <c r="G22" s="18"/>
      <c r="H22" s="58">
        <f>SUM(H14:H21)</f>
        <v>704729.34651000006</v>
      </c>
      <c r="I22" s="49"/>
    </row>
    <row r="23" spans="2:9" x14ac:dyDescent="0.3">
      <c r="B23" s="42">
        <v>6</v>
      </c>
      <c r="C23" s="15" t="s">
        <v>30</v>
      </c>
      <c r="D23" s="16">
        <v>32670</v>
      </c>
      <c r="E23" s="43">
        <f>D23/D27</f>
        <v>0.60727489674653823</v>
      </c>
      <c r="F23" s="16">
        <v>39220</v>
      </c>
      <c r="G23" s="43">
        <f>F23/F27</f>
        <v>0.73760839523984179</v>
      </c>
      <c r="H23" s="23">
        <f>(197042+54742)*0.1827</f>
        <v>46000.936800000003</v>
      </c>
      <c r="I23" s="44">
        <f>H23/H27</f>
        <v>0.84327822500148042</v>
      </c>
    </row>
    <row r="24" spans="2:9" ht="15" thickBot="1" x14ac:dyDescent="0.35">
      <c r="B24" s="45">
        <v>7</v>
      </c>
      <c r="C24" t="s">
        <v>31</v>
      </c>
      <c r="D24" s="10">
        <v>9990</v>
      </c>
      <c r="E24" s="46">
        <f>D24/D27</f>
        <v>0.18569562958365218</v>
      </c>
      <c r="F24" s="24">
        <v>13766</v>
      </c>
      <c r="G24" s="46">
        <f>F24/F27</f>
        <v>0.25889640920121526</v>
      </c>
      <c r="H24" s="24">
        <f>(197042+54742)*0.093</f>
        <v>23415.912</v>
      </c>
      <c r="I24" s="47">
        <f>H24/H27</f>
        <v>0.42925492569861889</v>
      </c>
    </row>
    <row r="25" spans="2:9" ht="15" thickBot="1" x14ac:dyDescent="0.35">
      <c r="B25" s="22"/>
      <c r="C25" s="59" t="s">
        <v>32</v>
      </c>
      <c r="D25" s="60">
        <f>D22+D23+D24</f>
        <v>445637.01799999998</v>
      </c>
      <c r="E25" s="61">
        <f>D25/D27</f>
        <v>8.2835682305596929</v>
      </c>
      <c r="F25" s="60">
        <f>SUM(F22:F24)</f>
        <v>706080</v>
      </c>
      <c r="G25" s="62">
        <f>F25/F27</f>
        <v>13.279207947754909</v>
      </c>
      <c r="H25" s="60">
        <f>H14+H15+H16+H17+H19+H20+H21+H23+H24</f>
        <v>774146.1953100001</v>
      </c>
      <c r="I25" s="63">
        <f>H25/H27</f>
        <v>14.191463802377742</v>
      </c>
    </row>
    <row r="26" spans="2:9" x14ac:dyDescent="0.3">
      <c r="B26" s="14"/>
      <c r="D26" s="10"/>
      <c r="F26" s="10"/>
      <c r="H26" s="10"/>
      <c r="I26" s="17"/>
    </row>
    <row r="27" spans="2:9" ht="15" thickBot="1" x14ac:dyDescent="0.35">
      <c r="B27" s="64"/>
      <c r="C27" s="65" t="s">
        <v>33</v>
      </c>
      <c r="D27" s="66">
        <v>53797.712</v>
      </c>
      <c r="E27" s="67"/>
      <c r="F27" s="68">
        <v>53171.845999999998</v>
      </c>
      <c r="G27" s="67"/>
      <c r="H27" s="68">
        <v>54550.13</v>
      </c>
      <c r="I27" s="69"/>
    </row>
    <row r="30" spans="2:9" x14ac:dyDescent="0.3">
      <c r="C30" s="11" t="s">
        <v>34</v>
      </c>
      <c r="H30" s="11" t="s">
        <v>35</v>
      </c>
    </row>
    <row r="31" spans="2:9" x14ac:dyDescent="0.3">
      <c r="C31" t="s">
        <v>37</v>
      </c>
      <c r="H31" t="s">
        <v>36</v>
      </c>
    </row>
    <row r="32" spans="2:9" x14ac:dyDescent="0.3">
      <c r="C32" s="11" t="s">
        <v>39</v>
      </c>
      <c r="H32" t="s">
        <v>38</v>
      </c>
    </row>
    <row r="33" spans="8:8" x14ac:dyDescent="0.3">
      <c r="H33" t="s">
        <v>40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</vt:lpstr>
      <vt:lpstr>порівняльний аналіз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2019-11-18T08:40:25Z</cp:lastPrinted>
  <dcterms:created xsi:type="dcterms:W3CDTF">2006-09-16T00:00:00Z</dcterms:created>
  <dcterms:modified xsi:type="dcterms:W3CDTF">2025-01-24T11:39:29Z</dcterms:modified>
</cp:coreProperties>
</file>